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0.10\recursos\Saúde\UBS\Rincão dos Ilhéus\Rincão dos Ilhéus 3 PAC (nova)\05. Projeto de Referência\8 - PLANILHA ORÇAMENTÁRIA E MEMÓRIAS DE CÁLCULO\Novo Orçamento com adequações\"/>
    </mc:Choice>
  </mc:AlternateContent>
  <bookViews>
    <workbookView xWindow="0" yWindow="0" windowWidth="7470" windowHeight="2460"/>
  </bookViews>
  <sheets>
    <sheet name="Implantação" sheetId="1" r:id="rId1"/>
    <sheet name="Cotaçõ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3" i="1"/>
  <c r="C42" i="1"/>
  <c r="C8" i="1"/>
  <c r="C7" i="1"/>
  <c r="C34" i="1" l="1"/>
  <c r="C37" i="1"/>
  <c r="C36" i="1"/>
  <c r="C35" i="1"/>
  <c r="C33" i="1"/>
  <c r="C40" i="1"/>
  <c r="C49" i="1"/>
  <c r="C50" i="1" s="1"/>
  <c r="C38" i="1"/>
  <c r="C39" i="1" s="1"/>
  <c r="C41" i="1" l="1"/>
  <c r="C44" i="1"/>
  <c r="C45" i="1" s="1"/>
  <c r="C46" i="1" s="1"/>
  <c r="C26" i="1"/>
  <c r="C25" i="1"/>
  <c r="C22" i="1"/>
  <c r="C21" i="1"/>
  <c r="C20" i="1" l="1"/>
  <c r="C17" i="1"/>
  <c r="C12" i="1"/>
  <c r="C10" i="1"/>
  <c r="C9" i="1"/>
  <c r="C16" i="1" l="1"/>
  <c r="C15" i="1"/>
  <c r="C14" i="1"/>
  <c r="C13" i="1"/>
  <c r="C11" i="1"/>
  <c r="C3" i="1" l="1"/>
  <c r="D4" i="2" l="1"/>
  <c r="D5" i="2"/>
</calcChain>
</file>

<file path=xl/sharedStrings.xml><?xml version="1.0" encoding="utf-8"?>
<sst xmlns="http://schemas.openxmlformats.org/spreadsheetml/2006/main" count="207" uniqueCount="155">
  <si>
    <t>Item</t>
  </si>
  <si>
    <t>Serviço</t>
  </si>
  <si>
    <t xml:space="preserve"> 1.1.10 </t>
  </si>
  <si>
    <t>TAPUME COM TELHA METÁLICA. AF_03/2024</t>
  </si>
  <si>
    <t>Quantidade</t>
  </si>
  <si>
    <t>Unidade</t>
  </si>
  <si>
    <t>m²</t>
  </si>
  <si>
    <t>EXECUÇÃO DE PASSEIO (CALÇADA) OU PISO DE CONCRETO COM CONCRETO MOLDADO IN LOCO, USINADO C20, ACABAMENTO CONVENCIONAL, NÃO ARMADO. AF_08/2022</t>
  </si>
  <si>
    <t>10.1.1</t>
  </si>
  <si>
    <t>Observação</t>
  </si>
  <si>
    <t>Trocado para armado</t>
  </si>
  <si>
    <t>Menos fechamento, dois lados com muro</t>
  </si>
  <si>
    <t>10.1.2</t>
  </si>
  <si>
    <t>EXECUÇÃO DE PAVIMENTO EM PISO INTERTRAVADO, COM BLOCO RETANGULAR COR NATURAL DE 20 X 10 CM, ESPESSURA 8 CM. AF_10/2022</t>
  </si>
  <si>
    <t>Novo item no local do piso em concreto</t>
  </si>
  <si>
    <t>COTAÇÕES DE MATERIAL</t>
  </si>
  <si>
    <t>MÉDIA</t>
  </si>
  <si>
    <t>Cotação 1</t>
  </si>
  <si>
    <t>Cotação 2</t>
  </si>
  <si>
    <t>Cotação3</t>
  </si>
  <si>
    <t>VALOR</t>
  </si>
  <si>
    <t>COTAÇÕES DE MATERIAL - OBRA USF CENTRO (ANITA GARIBALDI)</t>
  </si>
  <si>
    <t>Pressurizador MAX PRESS 270 VF</t>
  </si>
  <si>
    <t xml:space="preserve">Pressurizador MAX PRESS 20 E </t>
  </si>
  <si>
    <t>DR Hidro</t>
  </si>
  <si>
    <t>Solar e Sol</t>
  </si>
  <si>
    <t>Ricardo Bombas</t>
  </si>
  <si>
    <t>Magalu</t>
  </si>
  <si>
    <t>Leroy Merlin</t>
  </si>
  <si>
    <t>Bombas Shopping</t>
  </si>
  <si>
    <t>Area de Grama computada</t>
  </si>
  <si>
    <t>20.2.1</t>
  </si>
  <si>
    <t>PLANTIO DE GRAMA ESMERALDA OU SÃO CARLOS OU CURITIBANA, EM PLACAS. AF_07/2024</t>
  </si>
  <si>
    <t>20.2.2</t>
  </si>
  <si>
    <t>PLANTIO DE FORRAÇÃO. AF_07/2024</t>
  </si>
  <si>
    <t>Plantio de mudas, jardins e horta</t>
  </si>
  <si>
    <t>10.1.3</t>
  </si>
  <si>
    <t>Meio Fio Reto</t>
  </si>
  <si>
    <t>m</t>
  </si>
  <si>
    <t>PISO PODOTÁTIL DE ALERTA OU DIRECIONAL, DE CONCRETO, ASSENTADO SOBRE ARGAMASSA. AF_03/2024</t>
  </si>
  <si>
    <t>Ajuste de podotatil</t>
  </si>
  <si>
    <t>ASSENTAMENTO DE GUIA (MEIO-FIO) EM TRECHO RETO, CONFECCIONADA EM CONCRETO PRÉ-FABRICADO, DIMENSÕES 100X15X13X20 CM (COMPRIMENTO X BASE INFERIOR X BASE SUPERIOR X ALTURA). AF_01/2024</t>
  </si>
  <si>
    <t>PINTURA DE DEMARCAÇÃO DE VAGA COM TINTA EPÓXI, E = 10 CM, APLICAÇÃO MANUAL. AF_05/2021</t>
  </si>
  <si>
    <t>Pintura de demarcação de vagas</t>
  </si>
  <si>
    <t>20.1.1</t>
  </si>
  <si>
    <t>20.1.3</t>
  </si>
  <si>
    <t>20.1.4</t>
  </si>
  <si>
    <t>20.1.5</t>
  </si>
  <si>
    <t>uni</t>
  </si>
  <si>
    <t>PINTURA E DEMARCACAO NO PISO PARA SINALIZAR VAGA DE ESTACIONAMENTO, USO INTERNO OU EXTERNO, COM O SIMBOLO "CADEIRANTE", NA MEDIDA DE (1,20 X 1,20)M</t>
  </si>
  <si>
    <t>PINTURA E DEMARCACAO NO PISO PARA SINALIZAR VAGA DE ESTACIONAMENTO, USO INTERNO OU EXTERNO, COM O SIMBOLO "IDOSO", NA MEDIDA DE (1,50 X 0,40)M</t>
  </si>
  <si>
    <t>Pintura de PCD vaga</t>
  </si>
  <si>
    <t>Pintura de Idoso vaga</t>
  </si>
  <si>
    <t>7.3.1.2</t>
  </si>
  <si>
    <t>Portas de acesso</t>
  </si>
  <si>
    <t>PORTÃO DE METALON E BARRA CHATA DE FERRO C/FECHADURA E DOBRADIÇA, INCLUS. PINTURA ESMALTE SINTÉTICO</t>
  </si>
  <si>
    <t>1.5.1</t>
  </si>
  <si>
    <t>1.5.2</t>
  </si>
  <si>
    <t>Preparo e regularização de terreno em desnível</t>
  </si>
  <si>
    <t>Preparação do terreno</t>
  </si>
  <si>
    <t>m³</t>
  </si>
  <si>
    <t>Aterro compactado em desnível de terreno</t>
  </si>
  <si>
    <t>ARGILA OU BARRO PARA ATERRO/REATERRO (COM TRANSPORTE ATE 10 KM)</t>
  </si>
  <si>
    <t>DEMOLIÇÃO DE ALVENARIA PARA QUALQUER TIPO DE BLOCO, DE FORMA MECANIZADA, SEM REAPROVEITAMENTO. AF_09/2023</t>
  </si>
  <si>
    <t>1.6.1</t>
  </si>
  <si>
    <t>Rebaixo de meio fio para acesso de veículos</t>
  </si>
  <si>
    <t>MEIO FIO CONCRETO REBAIXADO MOLDADO NO LOCAL</t>
  </si>
  <si>
    <t>1.6.2</t>
  </si>
  <si>
    <t>20.4.1</t>
  </si>
  <si>
    <t>MURO DIVISORIO h=1,8mx20cm CAL/AREIA/EMBOCO/PVA-PILAR 3/3m</t>
  </si>
  <si>
    <t>Divisa com a escola</t>
  </si>
  <si>
    <t>20.4.3</t>
  </si>
  <si>
    <t>20.4.2</t>
  </si>
  <si>
    <t xml:space="preserve">CONC.ARMADO 25MPA-SAPATAS E BLOCOS 4M2 FORMA 55KG/M2 </t>
  </si>
  <si>
    <t>BALDRAME CONCRETO 1:3:6 PARA MURO DIVISORIO 20cm-(30x40cm)</t>
  </si>
  <si>
    <t>20.4.4</t>
  </si>
  <si>
    <t>20.4.5</t>
  </si>
  <si>
    <t>PEDRA GRÊS MÉDIA (ALTURA = 9 A 11 CM, LARGURA = 21 CM, COMPRIMENTO = 42CM).</t>
  </si>
  <si>
    <t>20.4.6</t>
  </si>
  <si>
    <t>ESTACA ESCAVADA MECANICAMENTE, SEM FLUIDO ESTABILIZANTE, COM 25CM DE DIÂMETRO, CONCRETO LANÇADO POR CAMINHÃO BETONEIRA (EXCLUSIVE MOBILIZAÇÃO E DESMOBILIZAÇÃO). AF_01/2020_PA</t>
  </si>
  <si>
    <t>20.4.7</t>
  </si>
  <si>
    <t>PINGADEIRA CONCRETO PARA TOPO DE MUROS 0,20m</t>
  </si>
  <si>
    <t>20.5.1</t>
  </si>
  <si>
    <t>corrmão acessível</t>
  </si>
  <si>
    <t>CORRIMAO DUPLO EM TUBO DE ACO INOX COM DIAMETRO DE 1.1/2",BA RRA SUPERIOR COM ALTURA DE 92CM E BARRA INFERIOR COM ALTURA DE 70CM,FIXADO EM MONTANTES DE ACO INOX COM DIAMETRO DE 1.1/ 2",CONFORME ABNT NBR 9050 PARA ACESSIBILIDADE.FORNECIMENTO E COLOCACAO 3%-DESGASTE DE FERRAMENTAS E EPI 35%-DEMAIS MATERIAIS NECESSARIOS</t>
  </si>
  <si>
    <t>20.5.2</t>
  </si>
  <si>
    <t>GUIA DE BALIZAMENTO EM ALVENARIA ESP.=10cm ALTURA ATÉ 15cm COMPLETAMENTE EXECUTADA E ACABAMENTO EM TEXTURA ACRÍLICA E TOPO EM CHAPIM EM PMC</t>
  </si>
  <si>
    <t>MURETA C/TIJOLO MACIÇO, REBOCADA, INCL. FUNDAÇÕES</t>
  </si>
  <si>
    <t>Mureta de acesso</t>
  </si>
  <si>
    <t>PINTURA COM TINTA ALQUÍDICA DE FUNDO E ACABAMENTO (ESMALTE SINTÉTICO GRAFITE) APLICADA A ROLO OU PINCEL SOBRE SUPERFÍCIES METÁLICAS (EXCETO PERFIL) EXECUTADO EM OBRA (POR DEMÃO). AF_01/2020</t>
  </si>
  <si>
    <t>PINTURA LÁTEX ACRÍLICA PREMIUM, APLICAÇÃO MANUAL EM PAREDES, DUAS DEMÃOS. AF_04/2023</t>
  </si>
  <si>
    <t>unidade</t>
  </si>
  <si>
    <t>15.2.35</t>
  </si>
  <si>
    <t>FILTRO ANAERÓBIO CIRCULAR, EM CONCRETO PRÉ-MOLDADO, DIÂMETRO INTERNO = 2,88 M, ALTURA INTERNA = 1,50 M, VOLUME ÚTIL: 7817,3 L (PARA 75 CONTRIBUINTES). AF_12/2020_PA</t>
  </si>
  <si>
    <t>15.2.36</t>
  </si>
  <si>
    <t>FOSSA SEPTICA PREMOLDADA DE CONCRETO PARA 75 PESSOAS</t>
  </si>
  <si>
    <t>Unidade de tratamento</t>
  </si>
  <si>
    <t>9.2.1</t>
  </si>
  <si>
    <t>REVESTIMENTO CERÂMICO PARA PISO COM PLACAS TIPO PORCELANATO DE DIMENSÕES 60X60 CM APLICADA EM AMBIENTES DE ÁREA ENTRE 5 M² E 10 M². AF_02/2023_PE</t>
  </si>
  <si>
    <t>Vigiláncia solicitou remover granelite para porcelanato</t>
  </si>
  <si>
    <t>Memória de calculo das alterações UBS Rincão dos Ilhéus</t>
  </si>
  <si>
    <t>Demolição de muro no acesso da frente e lateral  e demolição de sede em alvenaria</t>
  </si>
  <si>
    <t>DEMOLIÇÃO DE COBERTURA C/TELHAS ONDULADAS DE FIBROCIMENTO</t>
  </si>
  <si>
    <t>Demolição dos telhados</t>
  </si>
  <si>
    <t>1.6.3</t>
  </si>
  <si>
    <t>1.6.4</t>
  </si>
  <si>
    <t>Remoção de grama sintética</t>
  </si>
  <si>
    <t>Remocao de grama sintetica, inclusive carga, descarga e transporte a 30 Km.</t>
  </si>
  <si>
    <t>DEMOLIÇÃO DE LAJES, EM CONCRETO ARMADO, DE FORMA MECANIZADA COM MARTELETE, SEM REAPROVEITAMENTO. AF_09/2023</t>
  </si>
  <si>
    <t>1.6.5</t>
  </si>
  <si>
    <t>Demolição do radier da quadra e das lajes das sedes</t>
  </si>
  <si>
    <t>1.6.6</t>
  </si>
  <si>
    <t xml:space="preserve"> DEMOLIÇÃO MANUAL DE ALAMBRADO - POSTE DE CONCRETO/TELA/VIGA COM TRANSPORTE ATE CAÇAMBA E CARGA</t>
  </si>
  <si>
    <t>Demoição dos postes e alambrado da quadra</t>
  </si>
  <si>
    <t>10.1.4</t>
  </si>
  <si>
    <t>LASTRO COM MATERIAL GRANULAR, APLICADO EM PISOS OU LAJES SOBRE SOLO, ESPESSURA DE *5 CM*. AF_01/2024</t>
  </si>
  <si>
    <t>Lastro para pisos de concreto</t>
  </si>
  <si>
    <t>Pintura de setas e zebrados com tinta acrílica - espessura de 0,6 mm</t>
  </si>
  <si>
    <t>20.1.6</t>
  </si>
  <si>
    <t>Pintura de faixa e setas</t>
  </si>
  <si>
    <t>árvore extra</t>
  </si>
  <si>
    <t>PLANTIO DE ÁRVORE ORNAMENTAL COM ALTURA DE MUDA MAIOR QUE 2,00 M E MENOR OU IGUAL A 4,00 M . AF_07/2024</t>
  </si>
  <si>
    <t>20.2.3</t>
  </si>
  <si>
    <t>ESCAVAÇÃO MECANIZADA PARA VIGA BALDRAME OU SAPATA CORRIDA COM MINI-ESCAVADEIRA (INCLUINDO ESCAVAÇÃO PARA COLOCAÇÃO DE FÔRMAS). AF_01/2024</t>
  </si>
  <si>
    <t>20.4.8</t>
  </si>
  <si>
    <t>20.4.9</t>
  </si>
  <si>
    <t>MURO DE CONTENCAO EM CONCRETO ESTRUTURAL</t>
  </si>
  <si>
    <t>Contenção</t>
  </si>
  <si>
    <t>Contensão e Divisa</t>
  </si>
  <si>
    <t xml:space="preserve">Divisa </t>
  </si>
  <si>
    <t>1.2.2</t>
  </si>
  <si>
    <t>PROJETO PARA REFORCO DE ESTRUTURA DE FUNDACOES</t>
  </si>
  <si>
    <t>1.2.3</t>
  </si>
  <si>
    <t>UNI</t>
  </si>
  <si>
    <t xml:space="preserve">PROJETO ESTRUTURAL DE CONTENÇAO </t>
  </si>
  <si>
    <t>1.2.4</t>
  </si>
  <si>
    <t>SONDAGEM A PERCUSSÃO COM ENSAIO DE PENETRAÇÃO PADRÃO (SPT), DIÂMETRO 2.1/2", EXCLUSIVE MOBILIZAÇÃO E DESMOBILIZAÇÃO</t>
  </si>
  <si>
    <t>1.2.5</t>
  </si>
  <si>
    <t>MOBILIZAÇÃO E DESMOBILIZAÇÃO DE EQUIPAMENTO DE SONDAGEM A PERCUSSÃO COM ENSAIO DE PENETRAÇÃO PADRÃO (SPT)   (CUSTO VARIÁVEL), EXCLUSIVE CUSTO FIXO</t>
  </si>
  <si>
    <t>Km</t>
  </si>
  <si>
    <t>de Porto Alegre/Rs</t>
  </si>
  <si>
    <t>Grade de ferro em barra chata, inclusive chumbamento</t>
  </si>
  <si>
    <t>20.4.10</t>
  </si>
  <si>
    <t>Portão de ferro de abrir em barra chata, chapa e tubo, inclusive chumbamento</t>
  </si>
  <si>
    <t>20.4.11</t>
  </si>
  <si>
    <t>CHAPISCO APLICADO EM ALVENARIA (SEM PRESENÇA DE VÃOS) E ESTRUTURAS DE CONCRETO DE FACHADA, COM EQUIPAMENTO DE PROJEÇÃO. ARGAMASSA TRAÇO 1:3 COM PREPARO MANUAL. AF_10/2022</t>
  </si>
  <si>
    <t>20.4.12</t>
  </si>
  <si>
    <t>EMBOÇO OU MASSA ÚNICA EM ARGAMASSA TRAÇO 1:2:8, PREPARO MECÂNICA COM BETONEIRA 400 L, APLICADA MANUALMENTE EM SUPERFÍCIES EXTERNAS DA SACADA, ESPESSURA DE 25 MM, ACESSO POR ANDAIME, SEM USO DE TELA METÁLICA. AF_08/2022</t>
  </si>
  <si>
    <t>20.4.13</t>
  </si>
  <si>
    <t>20.4.14</t>
  </si>
  <si>
    <t>FUNDO SELADOR ACRÍLICO, APLICAÇÃO MANUAL EM PAREDE, UMA DEMÃO. AF_04/2023</t>
  </si>
  <si>
    <t>20.4.15</t>
  </si>
  <si>
    <t>20.4.16</t>
  </si>
  <si>
    <t>1.2.6</t>
  </si>
  <si>
    <t>PROJETO DE EDIFICACAO EM ESTRUTURA METALICA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</si>
</sst>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8" fontId="0" fillId="0" borderId="1" xfId="0" applyNumberFormat="1" applyBorder="1"/>
    <xf numFmtId="0" fontId="0" fillId="2" borderId="0" xfId="0" applyFill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6" sqref="C6"/>
    </sheetView>
  </sheetViews>
  <sheetFormatPr defaultRowHeight="15" x14ac:dyDescent="0.25"/>
  <cols>
    <col min="2" max="2" width="76.7109375" customWidth="1"/>
    <col min="3" max="3" width="13.42578125" customWidth="1"/>
    <col min="4" max="4" width="10.85546875" customWidth="1"/>
  </cols>
  <sheetData>
    <row r="1" spans="1:5" x14ac:dyDescent="0.25">
      <c r="A1" t="s">
        <v>100</v>
      </c>
    </row>
    <row r="2" spans="1:5" x14ac:dyDescent="0.25">
      <c r="A2" t="s">
        <v>0</v>
      </c>
      <c r="B2" t="s">
        <v>1</v>
      </c>
      <c r="C2" t="s">
        <v>4</v>
      </c>
      <c r="D2" t="s">
        <v>5</v>
      </c>
      <c r="E2" t="s">
        <v>9</v>
      </c>
    </row>
    <row r="3" spans="1:5" x14ac:dyDescent="0.25">
      <c r="A3" t="s">
        <v>2</v>
      </c>
      <c r="B3" t="s">
        <v>3</v>
      </c>
      <c r="C3">
        <f>(62*2+30*2)*2.2</f>
        <v>404.8</v>
      </c>
      <c r="D3" t="s">
        <v>6</v>
      </c>
      <c r="E3" t="s">
        <v>11</v>
      </c>
    </row>
    <row r="4" spans="1:5" x14ac:dyDescent="0.25">
      <c r="A4" t="s">
        <v>130</v>
      </c>
      <c r="B4" t="s">
        <v>134</v>
      </c>
      <c r="C4">
        <v>1</v>
      </c>
      <c r="D4" t="s">
        <v>133</v>
      </c>
    </row>
    <row r="5" spans="1:5" x14ac:dyDescent="0.25">
      <c r="A5" t="s">
        <v>132</v>
      </c>
      <c r="B5" t="s">
        <v>131</v>
      </c>
      <c r="C5">
        <v>560.38</v>
      </c>
      <c r="D5" t="s">
        <v>6</v>
      </c>
    </row>
    <row r="6" spans="1:5" x14ac:dyDescent="0.25">
      <c r="A6" t="s">
        <v>135</v>
      </c>
      <c r="B6" t="s">
        <v>154</v>
      </c>
      <c r="C6">
        <v>34.409999999999997</v>
      </c>
      <c r="D6" t="s">
        <v>6</v>
      </c>
    </row>
    <row r="7" spans="1:5" x14ac:dyDescent="0.25">
      <c r="A7" t="s">
        <v>137</v>
      </c>
      <c r="B7" t="s">
        <v>136</v>
      </c>
      <c r="C7">
        <f>3*20</f>
        <v>60</v>
      </c>
      <c r="D7" t="s">
        <v>38</v>
      </c>
    </row>
    <row r="8" spans="1:5" x14ac:dyDescent="0.25">
      <c r="A8" t="s">
        <v>153</v>
      </c>
      <c r="B8" t="s">
        <v>138</v>
      </c>
      <c r="C8">
        <f>2*50</f>
        <v>100</v>
      </c>
      <c r="D8" t="s">
        <v>139</v>
      </c>
      <c r="E8" t="s">
        <v>140</v>
      </c>
    </row>
    <row r="9" spans="1:5" x14ac:dyDescent="0.25">
      <c r="A9" t="s">
        <v>56</v>
      </c>
      <c r="B9" t="s">
        <v>58</v>
      </c>
      <c r="C9" s="4">
        <f>57.15*27.75</f>
        <v>1585.9124999999999</v>
      </c>
      <c r="D9" t="s">
        <v>6</v>
      </c>
      <c r="E9" t="s">
        <v>59</v>
      </c>
    </row>
    <row r="10" spans="1:5" x14ac:dyDescent="0.25">
      <c r="A10" t="s">
        <v>57</v>
      </c>
      <c r="B10" t="s">
        <v>62</v>
      </c>
      <c r="C10" s="4">
        <f>57.15*27.75*1*1.4</f>
        <v>2220.2774999999997</v>
      </c>
      <c r="D10" t="s">
        <v>60</v>
      </c>
      <c r="E10" t="s">
        <v>61</v>
      </c>
    </row>
    <row r="11" spans="1:5" x14ac:dyDescent="0.25">
      <c r="A11" t="s">
        <v>64</v>
      </c>
      <c r="B11" t="s">
        <v>63</v>
      </c>
      <c r="C11">
        <f>((62+30)*1*0.2)+((30*4)*3*0.2)</f>
        <v>90.4</v>
      </c>
      <c r="D11" t="s">
        <v>60</v>
      </c>
      <c r="E11" t="s">
        <v>101</v>
      </c>
    </row>
    <row r="12" spans="1:5" x14ac:dyDescent="0.25">
      <c r="A12" t="s">
        <v>67</v>
      </c>
      <c r="B12" t="s">
        <v>66</v>
      </c>
      <c r="C12" s="4">
        <f>6.5+2+2+6</f>
        <v>16.5</v>
      </c>
      <c r="D12" t="s">
        <v>38</v>
      </c>
      <c r="E12" t="s">
        <v>65</v>
      </c>
    </row>
    <row r="13" spans="1:5" x14ac:dyDescent="0.25">
      <c r="A13" t="s">
        <v>104</v>
      </c>
      <c r="B13" t="s">
        <v>102</v>
      </c>
      <c r="C13">
        <f>7.5*27+6*27</f>
        <v>364.5</v>
      </c>
      <c r="D13" t="s">
        <v>6</v>
      </c>
      <c r="E13" t="s">
        <v>103</v>
      </c>
    </row>
    <row r="14" spans="1:5" x14ac:dyDescent="0.25">
      <c r="A14" t="s">
        <v>105</v>
      </c>
      <c r="B14" t="s">
        <v>107</v>
      </c>
      <c r="C14">
        <f>45*15</f>
        <v>675</v>
      </c>
      <c r="D14" t="s">
        <v>6</v>
      </c>
      <c r="E14" t="s">
        <v>106</v>
      </c>
    </row>
    <row r="15" spans="1:5" x14ac:dyDescent="0.25">
      <c r="A15" t="s">
        <v>109</v>
      </c>
      <c r="B15" t="s">
        <v>108</v>
      </c>
      <c r="C15">
        <f>((7.5*27+6*27)*0.1)+(45*15*0.1)</f>
        <v>103.95</v>
      </c>
      <c r="D15" t="s">
        <v>60</v>
      </c>
      <c r="E15" t="s">
        <v>110</v>
      </c>
    </row>
    <row r="16" spans="1:5" x14ac:dyDescent="0.25">
      <c r="A16" t="s">
        <v>111</v>
      </c>
      <c r="B16" t="s">
        <v>112</v>
      </c>
      <c r="C16">
        <f>45*2+15*2</f>
        <v>120</v>
      </c>
      <c r="D16" t="s">
        <v>38</v>
      </c>
      <c r="E16" t="s">
        <v>113</v>
      </c>
    </row>
    <row r="17" spans="1:5" x14ac:dyDescent="0.25">
      <c r="A17" t="s">
        <v>53</v>
      </c>
      <c r="B17" t="s">
        <v>55</v>
      </c>
      <c r="C17" s="4">
        <f>1*2</f>
        <v>2</v>
      </c>
      <c r="D17" t="s">
        <v>6</v>
      </c>
      <c r="E17" t="s">
        <v>54</v>
      </c>
    </row>
    <row r="18" spans="1:5" x14ac:dyDescent="0.25">
      <c r="A18" t="s">
        <v>97</v>
      </c>
      <c r="B18" t="s">
        <v>98</v>
      </c>
      <c r="C18" s="4">
        <v>432.27</v>
      </c>
      <c r="D18" t="s">
        <v>6</v>
      </c>
      <c r="E18" t="s">
        <v>99</v>
      </c>
    </row>
    <row r="19" spans="1:5" x14ac:dyDescent="0.25">
      <c r="A19" t="s">
        <v>8</v>
      </c>
      <c r="B19" t="s">
        <v>7</v>
      </c>
      <c r="C19" s="4">
        <v>429.34</v>
      </c>
      <c r="D19" t="s">
        <v>6</v>
      </c>
      <c r="E19" t="s">
        <v>10</v>
      </c>
    </row>
    <row r="20" spans="1:5" x14ac:dyDescent="0.25">
      <c r="A20" t="s">
        <v>12</v>
      </c>
      <c r="B20" t="s">
        <v>13</v>
      </c>
      <c r="C20" s="4">
        <f>675.46</f>
        <v>675.46</v>
      </c>
      <c r="D20" t="s">
        <v>6</v>
      </c>
      <c r="E20" t="s">
        <v>14</v>
      </c>
    </row>
    <row r="21" spans="1:5" x14ac:dyDescent="0.25">
      <c r="A21" t="s">
        <v>36</v>
      </c>
      <c r="B21" t="s">
        <v>41</v>
      </c>
      <c r="C21" s="4">
        <f>0.8+0.8+2.3+5.1+5.1+0.8+0.8+0.8+11.4+0.8+0.9+0.8+0.8+1.65+1.3+2.17+0.8+0.8+3.96+0.46+0.46+6.56+0.46+0.46+8.76+0.46+0.46+8.85+0.46+15.57+1+4.2+2.8+8+2+5.3+8.65+8.3+8.4</f>
        <v>133.49</v>
      </c>
      <c r="D21" t="s">
        <v>38</v>
      </c>
      <c r="E21" t="s">
        <v>37</v>
      </c>
    </row>
    <row r="22" spans="1:5" x14ac:dyDescent="0.25">
      <c r="A22" t="s">
        <v>114</v>
      </c>
      <c r="B22" t="s">
        <v>115</v>
      </c>
      <c r="C22" s="4">
        <f>C19*0.05</f>
        <v>21.466999999999999</v>
      </c>
      <c r="D22" t="s">
        <v>6</v>
      </c>
      <c r="E22" t="s">
        <v>116</v>
      </c>
    </row>
    <row r="23" spans="1:5" x14ac:dyDescent="0.25">
      <c r="A23" t="s">
        <v>92</v>
      </c>
      <c r="B23" t="s">
        <v>95</v>
      </c>
      <c r="C23" s="4">
        <v>1</v>
      </c>
      <c r="D23" t="s">
        <v>91</v>
      </c>
      <c r="E23" t="s">
        <v>96</v>
      </c>
    </row>
    <row r="24" spans="1:5" x14ac:dyDescent="0.25">
      <c r="A24" t="s">
        <v>94</v>
      </c>
      <c r="B24" t="s">
        <v>93</v>
      </c>
      <c r="C24" s="4">
        <v>1</v>
      </c>
      <c r="D24" t="s">
        <v>91</v>
      </c>
      <c r="E24" t="s">
        <v>96</v>
      </c>
    </row>
    <row r="25" spans="1:5" x14ac:dyDescent="0.25">
      <c r="A25" t="s">
        <v>44</v>
      </c>
      <c r="B25" t="s">
        <v>39</v>
      </c>
      <c r="C25" s="4">
        <f>530*0.25*0.25</f>
        <v>33.125</v>
      </c>
      <c r="D25" t="s">
        <v>6</v>
      </c>
      <c r="E25" t="s">
        <v>40</v>
      </c>
    </row>
    <row r="26" spans="1:5" x14ac:dyDescent="0.25">
      <c r="A26" t="s">
        <v>45</v>
      </c>
      <c r="B26" t="s">
        <v>42</v>
      </c>
      <c r="C26" s="4">
        <f>5*11+1.2*2+1.4*9</f>
        <v>70</v>
      </c>
      <c r="D26" t="s">
        <v>38</v>
      </c>
      <c r="E26" t="s">
        <v>43</v>
      </c>
    </row>
    <row r="27" spans="1:5" x14ac:dyDescent="0.25">
      <c r="A27" t="s">
        <v>46</v>
      </c>
      <c r="B27" t="s">
        <v>49</v>
      </c>
      <c r="C27" s="4">
        <v>2</v>
      </c>
      <c r="D27" t="s">
        <v>48</v>
      </c>
      <c r="E27" t="s">
        <v>51</v>
      </c>
    </row>
    <row r="28" spans="1:5" x14ac:dyDescent="0.25">
      <c r="A28" t="s">
        <v>47</v>
      </c>
      <c r="B28" t="s">
        <v>50</v>
      </c>
      <c r="C28" s="4">
        <v>1</v>
      </c>
      <c r="D28" t="s">
        <v>48</v>
      </c>
      <c r="E28" t="s">
        <v>52</v>
      </c>
    </row>
    <row r="29" spans="1:5" x14ac:dyDescent="0.25">
      <c r="A29" t="s">
        <v>118</v>
      </c>
      <c r="B29" t="s">
        <v>117</v>
      </c>
      <c r="C29" s="4">
        <v>6.31</v>
      </c>
      <c r="D29" t="s">
        <v>6</v>
      </c>
      <c r="E29" t="s">
        <v>119</v>
      </c>
    </row>
    <row r="30" spans="1:5" x14ac:dyDescent="0.25">
      <c r="A30" t="s">
        <v>31</v>
      </c>
      <c r="B30" t="s">
        <v>32</v>
      </c>
      <c r="C30" s="4">
        <v>122.37</v>
      </c>
      <c r="D30" t="s">
        <v>6</v>
      </c>
      <c r="E30" t="s">
        <v>30</v>
      </c>
    </row>
    <row r="31" spans="1:5" x14ac:dyDescent="0.25">
      <c r="A31" t="s">
        <v>33</v>
      </c>
      <c r="B31" t="s">
        <v>34</v>
      </c>
      <c r="C31" s="4">
        <v>64</v>
      </c>
      <c r="D31" t="s">
        <v>6</v>
      </c>
      <c r="E31" t="s">
        <v>35</v>
      </c>
    </row>
    <row r="32" spans="1:5" x14ac:dyDescent="0.25">
      <c r="A32" t="s">
        <v>122</v>
      </c>
      <c r="B32" t="s">
        <v>121</v>
      </c>
      <c r="C32" s="4">
        <v>3</v>
      </c>
      <c r="D32" t="s">
        <v>48</v>
      </c>
      <c r="E32" t="s">
        <v>120</v>
      </c>
    </row>
    <row r="33" spans="1:5" x14ac:dyDescent="0.25">
      <c r="A33" t="s">
        <v>68</v>
      </c>
      <c r="B33" t="s">
        <v>123</v>
      </c>
      <c r="C33" s="4">
        <f>(6+40.5+7.65+8.65+27.75+57.15)*(0.6*0.6*0.2)</f>
        <v>10.634399999999998</v>
      </c>
      <c r="D33" t="s">
        <v>60</v>
      </c>
      <c r="E33" t="s">
        <v>70</v>
      </c>
    </row>
    <row r="34" spans="1:5" x14ac:dyDescent="0.25">
      <c r="A34" t="s">
        <v>72</v>
      </c>
      <c r="B34" t="s">
        <v>79</v>
      </c>
      <c r="C34" s="4">
        <f>ROUND((6+40.5+7.65+8.65+27.75+57.15)/3,0)*3</f>
        <v>147</v>
      </c>
      <c r="D34" t="s">
        <v>38</v>
      </c>
      <c r="E34" t="s">
        <v>70</v>
      </c>
    </row>
    <row r="35" spans="1:5" x14ac:dyDescent="0.25">
      <c r="A35" t="s">
        <v>71</v>
      </c>
      <c r="B35" t="s">
        <v>73</v>
      </c>
      <c r="C35" s="4">
        <f>ROUND((6+40.5+7.65+8.65+27.75+57.15)/3,0)*0.6*0.6*0.6</f>
        <v>10.583999999999998</v>
      </c>
      <c r="D35" t="s">
        <v>60</v>
      </c>
      <c r="E35" t="s">
        <v>70</v>
      </c>
    </row>
    <row r="36" spans="1:5" x14ac:dyDescent="0.25">
      <c r="A36" t="s">
        <v>75</v>
      </c>
      <c r="B36" t="s">
        <v>77</v>
      </c>
      <c r="C36" s="4">
        <f>(6+40.5+7.65+8.65+27.75+57.15)*2</f>
        <v>295.39999999999998</v>
      </c>
      <c r="D36" t="s">
        <v>6</v>
      </c>
      <c r="E36" t="s">
        <v>128</v>
      </c>
    </row>
    <row r="37" spans="1:5" x14ac:dyDescent="0.25">
      <c r="A37" t="s">
        <v>76</v>
      </c>
      <c r="B37" t="s">
        <v>74</v>
      </c>
      <c r="C37" s="4">
        <f>6+40.5+7.65+8.65+27.75+57.15</f>
        <v>147.69999999999999</v>
      </c>
      <c r="D37" t="s">
        <v>38</v>
      </c>
      <c r="E37" t="s">
        <v>129</v>
      </c>
    </row>
    <row r="38" spans="1:5" x14ac:dyDescent="0.25">
      <c r="A38" t="s">
        <v>78</v>
      </c>
      <c r="B38" t="s">
        <v>69</v>
      </c>
      <c r="C38" s="4">
        <f>8.65+27.75+57.15</f>
        <v>93.55</v>
      </c>
      <c r="D38" t="s">
        <v>38</v>
      </c>
      <c r="E38" t="s">
        <v>129</v>
      </c>
    </row>
    <row r="39" spans="1:5" x14ac:dyDescent="0.25">
      <c r="A39" t="s">
        <v>80</v>
      </c>
      <c r="B39" t="s">
        <v>81</v>
      </c>
      <c r="C39" s="4">
        <f>C38</f>
        <v>93.55</v>
      </c>
      <c r="D39" t="s">
        <v>38</v>
      </c>
      <c r="E39" t="s">
        <v>129</v>
      </c>
    </row>
    <row r="40" spans="1:5" x14ac:dyDescent="0.25">
      <c r="A40" t="s">
        <v>124</v>
      </c>
      <c r="B40" t="s">
        <v>87</v>
      </c>
      <c r="C40" s="4">
        <f>(3.7+6+1.9)*1.1</f>
        <v>12.76</v>
      </c>
      <c r="D40" t="s">
        <v>6</v>
      </c>
      <c r="E40" t="s">
        <v>88</v>
      </c>
    </row>
    <row r="41" spans="1:5" x14ac:dyDescent="0.25">
      <c r="A41" t="s">
        <v>125</v>
      </c>
      <c r="B41" t="s">
        <v>126</v>
      </c>
      <c r="C41" s="4">
        <f>C36*0.2</f>
        <v>59.08</v>
      </c>
      <c r="D41" t="s">
        <v>60</v>
      </c>
      <c r="E41" t="s">
        <v>127</v>
      </c>
    </row>
    <row r="42" spans="1:5" x14ac:dyDescent="0.25">
      <c r="A42" t="s">
        <v>142</v>
      </c>
      <c r="B42" t="s">
        <v>141</v>
      </c>
      <c r="C42" s="4">
        <f>(7.21+7.65)*2</f>
        <v>29.72</v>
      </c>
      <c r="D42" t="s">
        <v>6</v>
      </c>
    </row>
    <row r="43" spans="1:5" x14ac:dyDescent="0.25">
      <c r="A43" t="s">
        <v>144</v>
      </c>
      <c r="B43" t="s">
        <v>143</v>
      </c>
      <c r="C43" s="4">
        <f>1*2</f>
        <v>2</v>
      </c>
      <c r="D43" t="s">
        <v>6</v>
      </c>
    </row>
    <row r="44" spans="1:5" x14ac:dyDescent="0.25">
      <c r="A44" t="s">
        <v>146</v>
      </c>
      <c r="B44" t="s">
        <v>145</v>
      </c>
      <c r="C44" s="4">
        <f>C36</f>
        <v>295.39999999999998</v>
      </c>
      <c r="D44" t="s">
        <v>6</v>
      </c>
    </row>
    <row r="45" spans="1:5" x14ac:dyDescent="0.25">
      <c r="A45" t="s">
        <v>148</v>
      </c>
      <c r="B45" t="s">
        <v>147</v>
      </c>
      <c r="C45" s="4">
        <f>C44</f>
        <v>295.39999999999998</v>
      </c>
      <c r="D45" t="s">
        <v>6</v>
      </c>
    </row>
    <row r="46" spans="1:5" x14ac:dyDescent="0.25">
      <c r="A46" t="s">
        <v>149</v>
      </c>
      <c r="B46" t="s">
        <v>150</v>
      </c>
      <c r="C46" s="4">
        <f>C45</f>
        <v>295.39999999999998</v>
      </c>
      <c r="D46" t="s">
        <v>6</v>
      </c>
    </row>
    <row r="47" spans="1:5" x14ac:dyDescent="0.25">
      <c r="A47" t="s">
        <v>151</v>
      </c>
      <c r="B47" t="s">
        <v>90</v>
      </c>
      <c r="C47" s="4">
        <v>295.39999999999998</v>
      </c>
      <c r="D47" t="s">
        <v>6</v>
      </c>
    </row>
    <row r="48" spans="1:5" x14ac:dyDescent="0.25">
      <c r="A48" t="s">
        <v>152</v>
      </c>
      <c r="B48" t="s">
        <v>89</v>
      </c>
      <c r="C48" s="4">
        <f>(C42+C43)*2</f>
        <v>63.44</v>
      </c>
      <c r="D48" t="s">
        <v>6</v>
      </c>
    </row>
    <row r="49" spans="1:5" x14ac:dyDescent="0.25">
      <c r="A49" t="s">
        <v>82</v>
      </c>
      <c r="B49" t="s">
        <v>84</v>
      </c>
      <c r="C49" s="4">
        <f>1.6+1.6+5.9+5.9</f>
        <v>15.000000000000002</v>
      </c>
      <c r="D49" t="s">
        <v>38</v>
      </c>
      <c r="E49" t="s">
        <v>83</v>
      </c>
    </row>
    <row r="50" spans="1:5" x14ac:dyDescent="0.25">
      <c r="A50" t="s">
        <v>85</v>
      </c>
      <c r="B50" t="s">
        <v>86</v>
      </c>
      <c r="C50" s="4">
        <f>C49</f>
        <v>15.000000000000002</v>
      </c>
      <c r="D50" t="s">
        <v>38</v>
      </c>
      <c r="E50" t="s">
        <v>83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16" sqref="F16"/>
    </sheetView>
  </sheetViews>
  <sheetFormatPr defaultRowHeight="15" x14ac:dyDescent="0.25"/>
  <cols>
    <col min="1" max="1" width="32.85546875" customWidth="1"/>
    <col min="4" max="4" width="11.85546875" customWidth="1"/>
    <col min="5" max="5" width="17.5703125" customWidth="1"/>
    <col min="6" max="6" width="11.7109375" bestFit="1" customWidth="1"/>
    <col min="7" max="7" width="27.28515625" customWidth="1"/>
    <col min="8" max="8" width="13.7109375" customWidth="1"/>
    <col min="9" max="9" width="27" customWidth="1"/>
    <col min="10" max="10" width="11.7109375" bestFit="1" customWidth="1"/>
  </cols>
  <sheetData>
    <row r="1" spans="1:10" x14ac:dyDescent="0.25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 t="s">
        <v>15</v>
      </c>
      <c r="B2" s="5"/>
      <c r="C2" s="5"/>
      <c r="D2" s="1" t="s">
        <v>16</v>
      </c>
      <c r="E2" s="5" t="s">
        <v>17</v>
      </c>
      <c r="F2" s="5"/>
      <c r="G2" s="5" t="s">
        <v>18</v>
      </c>
      <c r="H2" s="5"/>
      <c r="I2" s="5" t="s">
        <v>19</v>
      </c>
      <c r="J2" s="5"/>
    </row>
    <row r="3" spans="1:10" x14ac:dyDescent="0.25">
      <c r="A3" s="2" t="s">
        <v>0</v>
      </c>
      <c r="B3" s="2" t="s">
        <v>4</v>
      </c>
      <c r="C3" s="2" t="s">
        <v>5</v>
      </c>
      <c r="D3" s="1" t="s">
        <v>20</v>
      </c>
      <c r="E3" s="2"/>
      <c r="F3" s="2"/>
      <c r="G3" s="2"/>
      <c r="H3" s="2"/>
      <c r="I3" s="2"/>
      <c r="J3" s="2"/>
    </row>
    <row r="4" spans="1:10" x14ac:dyDescent="0.25">
      <c r="A4" s="2" t="s">
        <v>22</v>
      </c>
      <c r="B4" s="2">
        <v>1</v>
      </c>
      <c r="C4" s="2" t="s">
        <v>5</v>
      </c>
      <c r="D4" s="3">
        <f>AVERAGE(F4,H4,J4)</f>
        <v>12364.873333333331</v>
      </c>
      <c r="E4" s="2" t="s">
        <v>24</v>
      </c>
      <c r="F4" s="3">
        <v>12034.31</v>
      </c>
      <c r="G4" s="2" t="s">
        <v>25</v>
      </c>
      <c r="H4" s="3">
        <v>13706.81</v>
      </c>
      <c r="I4" s="2" t="s">
        <v>26</v>
      </c>
      <c r="J4" s="3">
        <v>11353.5</v>
      </c>
    </row>
    <row r="5" spans="1:10" x14ac:dyDescent="0.25">
      <c r="A5" s="2" t="s">
        <v>23</v>
      </c>
      <c r="B5" s="2">
        <v>1</v>
      </c>
      <c r="C5" s="2" t="s">
        <v>5</v>
      </c>
      <c r="D5" s="3">
        <f t="shared" ref="D5" si="0">AVERAGE(F5,H5,J5)</f>
        <v>3354.1966666666667</v>
      </c>
      <c r="E5" s="2" t="s">
        <v>27</v>
      </c>
      <c r="F5" s="3">
        <v>3657.39</v>
      </c>
      <c r="G5" s="2" t="s">
        <v>28</v>
      </c>
      <c r="H5" s="3">
        <v>3059</v>
      </c>
      <c r="I5" s="2" t="s">
        <v>29</v>
      </c>
      <c r="J5" s="3">
        <v>3346.2</v>
      </c>
    </row>
    <row r="6" spans="1:10" x14ac:dyDescent="0.25">
      <c r="A6" s="2"/>
      <c r="B6" s="2"/>
      <c r="C6" s="2"/>
      <c r="D6" s="3"/>
      <c r="E6" s="2"/>
      <c r="F6" s="3"/>
      <c r="G6" s="2"/>
      <c r="H6" s="3"/>
      <c r="I6" s="2"/>
      <c r="J6" s="3"/>
    </row>
    <row r="7" spans="1:10" x14ac:dyDescent="0.25">
      <c r="A7" s="2"/>
      <c r="B7" s="2"/>
      <c r="C7" s="2"/>
      <c r="D7" s="3"/>
      <c r="E7" s="2"/>
      <c r="F7" s="3"/>
      <c r="G7" s="2"/>
      <c r="H7" s="3"/>
      <c r="I7" s="2"/>
      <c r="J7" s="3"/>
    </row>
    <row r="8" spans="1:10" x14ac:dyDescent="0.25">
      <c r="A8" s="2"/>
      <c r="B8" s="2"/>
      <c r="C8" s="2"/>
      <c r="D8" s="3"/>
      <c r="E8" s="2"/>
      <c r="F8" s="3"/>
      <c r="G8" s="2"/>
      <c r="H8" s="3"/>
      <c r="I8" s="2"/>
      <c r="J8" s="3"/>
    </row>
    <row r="9" spans="1:10" x14ac:dyDescent="0.25">
      <c r="A9" s="2"/>
      <c r="B9" s="2"/>
      <c r="C9" s="2"/>
      <c r="D9" s="3"/>
      <c r="E9" s="2"/>
      <c r="F9" s="3"/>
      <c r="G9" s="2"/>
      <c r="H9" s="3"/>
      <c r="I9" s="2"/>
      <c r="J9" s="3"/>
    </row>
  </sheetData>
  <mergeCells count="5">
    <mergeCell ref="A1:J1"/>
    <mergeCell ref="A2:C2"/>
    <mergeCell ref="E2:F2"/>
    <mergeCell ref="G2:H2"/>
    <mergeCell ref="I2:J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Implantação</vt:lpstr>
      <vt:lpstr>Cotações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vagnerloba</dc:creator>
  <cp:lastModifiedBy>vagnerloba</cp:lastModifiedBy>
  <dcterms:created xsi:type="dcterms:W3CDTF">2024-12-18T16:10:30Z</dcterms:created>
  <dcterms:modified xsi:type="dcterms:W3CDTF">2025-03-07T15:02:52Z</dcterms:modified>
</cp:coreProperties>
</file>