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Esporte\Infraestutura Esportiva - Campo Grande\Infraestrutura Esportiva III - Pista de corrida, academia e calçada\Edital Sel n° 04-2024\"/>
    </mc:Choice>
  </mc:AlternateContent>
  <bookViews>
    <workbookView xWindow="0" yWindow="0" windowWidth="28740" windowHeight="12210"/>
  </bookViews>
  <sheets>
    <sheet name="Orçamento Sintético" sheetId="1" r:id="rId1"/>
  </sheets>
  <definedNames>
    <definedName name="_xlnm.Print_Titles" localSheetId="0">'Orçamento Sintético'!$4:$5</definedName>
  </definedNames>
  <calcPr calcId="152511"/>
</workbook>
</file>

<file path=xl/calcChain.xml><?xml version="1.0" encoding="utf-8"?>
<calcChain xmlns="http://schemas.openxmlformats.org/spreadsheetml/2006/main">
  <c r="I54" i="1" l="1"/>
  <c r="I52" i="1"/>
  <c r="I57" i="1"/>
  <c r="I56" i="1"/>
  <c r="I55" i="1"/>
  <c r="I53" i="1"/>
  <c r="I51" i="1"/>
  <c r="I50" i="1"/>
  <c r="I48" i="1"/>
  <c r="I47" i="1"/>
  <c r="I46" i="1"/>
  <c r="I45" i="1"/>
  <c r="I44" i="1"/>
  <c r="I43" i="1"/>
  <c r="I42" i="1"/>
  <c r="I41" i="1"/>
  <c r="I40" i="1"/>
  <c r="I39" i="1"/>
  <c r="I38" i="1"/>
  <c r="I36" i="1"/>
  <c r="I35" i="1"/>
  <c r="I34" i="1"/>
  <c r="I33" i="1"/>
  <c r="I32" i="1"/>
  <c r="I31" i="1"/>
  <c r="I30" i="1"/>
  <c r="I29" i="1"/>
  <c r="I28" i="1"/>
  <c r="I26" i="1"/>
  <c r="I25" i="1"/>
  <c r="I24" i="1"/>
  <c r="I23" i="1"/>
  <c r="I22" i="1"/>
  <c r="I21" i="1"/>
  <c r="I20" i="1"/>
  <c r="I19" i="1"/>
  <c r="I18" i="1"/>
  <c r="I16" i="1"/>
  <c r="I15" i="1"/>
  <c r="I14" i="1"/>
  <c r="I13" i="1"/>
  <c r="I12" i="1"/>
  <c r="I11" i="1"/>
  <c r="I10" i="1"/>
  <c r="I8" i="1"/>
  <c r="I7" i="1"/>
  <c r="O49" i="1"/>
  <c r="O37" i="1"/>
  <c r="O27" i="1"/>
  <c r="O17" i="1"/>
  <c r="O9" i="1"/>
  <c r="O57" i="1"/>
  <c r="O56" i="1"/>
  <c r="O55" i="1"/>
  <c r="O54" i="1"/>
  <c r="O53" i="1"/>
  <c r="O52" i="1"/>
  <c r="O51" i="1"/>
  <c r="O50" i="1"/>
  <c r="O48" i="1"/>
  <c r="O47" i="1"/>
  <c r="O46" i="1"/>
  <c r="O45" i="1"/>
  <c r="O44" i="1"/>
  <c r="O43" i="1"/>
  <c r="O42" i="1"/>
  <c r="O41" i="1"/>
  <c r="O40" i="1"/>
  <c r="O39" i="1"/>
  <c r="O38" i="1"/>
  <c r="O36" i="1"/>
  <c r="O35" i="1"/>
  <c r="O34" i="1"/>
  <c r="O33" i="1"/>
  <c r="O32" i="1"/>
  <c r="O31" i="1"/>
  <c r="O30" i="1"/>
  <c r="O29" i="1"/>
  <c r="O28" i="1"/>
  <c r="O26" i="1"/>
  <c r="O25" i="1"/>
  <c r="O24" i="1"/>
  <c r="O23" i="1"/>
  <c r="O22" i="1"/>
  <c r="O21" i="1"/>
  <c r="O20" i="1"/>
  <c r="O19" i="1"/>
  <c r="O18" i="1"/>
  <c r="O16" i="1"/>
  <c r="O15" i="1"/>
  <c r="O14" i="1"/>
  <c r="O13" i="1"/>
  <c r="O12" i="1"/>
  <c r="O11" i="1"/>
  <c r="O10" i="1"/>
  <c r="O8" i="1"/>
  <c r="O7" i="1"/>
  <c r="O6" i="1"/>
  <c r="N49" i="1"/>
  <c r="N37" i="1"/>
  <c r="N27" i="1"/>
  <c r="N17" i="1"/>
  <c r="N9" i="1"/>
  <c r="N6" i="1"/>
  <c r="M61" i="1"/>
  <c r="M62" i="1"/>
  <c r="M60" i="1"/>
  <c r="N58" i="1"/>
  <c r="L58" i="1"/>
  <c r="M58" i="1"/>
  <c r="K58" i="1"/>
  <c r="K57" i="1"/>
  <c r="K56" i="1"/>
  <c r="K55" i="1"/>
  <c r="K54" i="1"/>
  <c r="K53" i="1"/>
  <c r="K52" i="1"/>
  <c r="K51" i="1"/>
  <c r="K50" i="1"/>
  <c r="K48" i="1"/>
  <c r="K47" i="1"/>
  <c r="K46" i="1"/>
  <c r="K45" i="1"/>
  <c r="K44" i="1"/>
  <c r="K43" i="1"/>
  <c r="K42" i="1"/>
  <c r="K41" i="1"/>
  <c r="K40" i="1"/>
  <c r="K39" i="1"/>
  <c r="K38" i="1"/>
  <c r="K36" i="1"/>
  <c r="K35" i="1"/>
  <c r="K34" i="1"/>
  <c r="K33" i="1"/>
  <c r="K32" i="1"/>
  <c r="K31" i="1"/>
  <c r="K30" i="1"/>
  <c r="K29" i="1"/>
  <c r="K28" i="1"/>
  <c r="K26" i="1"/>
  <c r="K25" i="1"/>
  <c r="K24" i="1"/>
  <c r="K23" i="1"/>
  <c r="K22" i="1"/>
  <c r="K21" i="1"/>
  <c r="K20" i="1"/>
  <c r="K19" i="1"/>
  <c r="K18" i="1"/>
  <c r="K16" i="1"/>
  <c r="K15" i="1"/>
  <c r="K14" i="1"/>
  <c r="K13" i="1"/>
  <c r="K12" i="1"/>
  <c r="K11" i="1"/>
  <c r="K10" i="1"/>
  <c r="K8" i="1"/>
  <c r="K7" i="1"/>
  <c r="J57" i="1"/>
  <c r="N57" i="1" s="1"/>
  <c r="J56" i="1"/>
  <c r="J55" i="1"/>
  <c r="J54" i="1"/>
  <c r="J53" i="1"/>
  <c r="J52" i="1"/>
  <c r="J51" i="1"/>
  <c r="J50" i="1"/>
  <c r="N50" i="1" s="1"/>
  <c r="J48" i="1"/>
  <c r="N48" i="1" s="1"/>
  <c r="J47" i="1"/>
  <c r="J46" i="1"/>
  <c r="J45" i="1"/>
  <c r="N45" i="1" s="1"/>
  <c r="J44" i="1"/>
  <c r="J43" i="1"/>
  <c r="J42" i="1"/>
  <c r="J41" i="1"/>
  <c r="N41" i="1" s="1"/>
  <c r="J40" i="1"/>
  <c r="N40" i="1" s="1"/>
  <c r="J39" i="1"/>
  <c r="N39" i="1" s="1"/>
  <c r="J38" i="1"/>
  <c r="N38" i="1" s="1"/>
  <c r="J36" i="1"/>
  <c r="J35" i="1"/>
  <c r="J34" i="1"/>
  <c r="N34" i="1" s="1"/>
  <c r="J33" i="1"/>
  <c r="J32" i="1"/>
  <c r="N32" i="1" s="1"/>
  <c r="J31" i="1"/>
  <c r="J30" i="1"/>
  <c r="J29" i="1"/>
  <c r="J28" i="1"/>
  <c r="N28" i="1" s="1"/>
  <c r="J26" i="1"/>
  <c r="N26" i="1" s="1"/>
  <c r="J25" i="1"/>
  <c r="N25" i="1" s="1"/>
  <c r="J24" i="1"/>
  <c r="N24" i="1" s="1"/>
  <c r="J23" i="1"/>
  <c r="N23" i="1" s="1"/>
  <c r="J22" i="1"/>
  <c r="N22" i="1" s="1"/>
  <c r="J21" i="1"/>
  <c r="J20" i="1"/>
  <c r="J19" i="1"/>
  <c r="J18" i="1"/>
  <c r="J16" i="1"/>
  <c r="N16" i="1" s="1"/>
  <c r="J15" i="1"/>
  <c r="J14" i="1"/>
  <c r="J13" i="1"/>
  <c r="N13" i="1" s="1"/>
  <c r="J12" i="1"/>
  <c r="J11" i="1"/>
  <c r="J10" i="1"/>
  <c r="N10" i="1" s="1"/>
  <c r="J8" i="1"/>
  <c r="N8" i="1" s="1"/>
  <c r="J7" i="1"/>
  <c r="N7" i="1"/>
  <c r="L57" i="1"/>
  <c r="L56" i="1"/>
  <c r="N56" i="1"/>
  <c r="N55" i="1"/>
  <c r="M55" i="1" s="1"/>
  <c r="L55" i="1"/>
  <c r="L54" i="1"/>
  <c r="N54" i="1"/>
  <c r="N53" i="1"/>
  <c r="L53" i="1"/>
  <c r="M53" i="1" s="1"/>
  <c r="N52" i="1"/>
  <c r="L52" i="1"/>
  <c r="L51" i="1"/>
  <c r="N51" i="1"/>
  <c r="L50" i="1"/>
  <c r="L48" i="1"/>
  <c r="N47" i="1"/>
  <c r="M47" i="1" s="1"/>
  <c r="L47" i="1"/>
  <c r="L46" i="1"/>
  <c r="N46" i="1"/>
  <c r="L45" i="1"/>
  <c r="L44" i="1"/>
  <c r="N44" i="1"/>
  <c r="L43" i="1"/>
  <c r="N43" i="1"/>
  <c r="L42" i="1"/>
  <c r="N42" i="1"/>
  <c r="L41" i="1"/>
  <c r="L40" i="1"/>
  <c r="L39" i="1"/>
  <c r="L38" i="1"/>
  <c r="L36" i="1"/>
  <c r="N36" i="1"/>
  <c r="L35" i="1"/>
  <c r="N35" i="1"/>
  <c r="L34" i="1"/>
  <c r="L33" i="1"/>
  <c r="N33" i="1"/>
  <c r="L32" i="1"/>
  <c r="L31" i="1"/>
  <c r="N31" i="1"/>
  <c r="L30" i="1"/>
  <c r="N30" i="1"/>
  <c r="L29" i="1"/>
  <c r="N29" i="1"/>
  <c r="L28" i="1"/>
  <c r="L26" i="1"/>
  <c r="L25" i="1"/>
  <c r="L24" i="1"/>
  <c r="L23" i="1"/>
  <c r="L22" i="1"/>
  <c r="N21" i="1"/>
  <c r="M21" i="1"/>
  <c r="L21" i="1"/>
  <c r="L20" i="1"/>
  <c r="N20" i="1"/>
  <c r="N19" i="1"/>
  <c r="M19" i="1" s="1"/>
  <c r="L19" i="1"/>
  <c r="L18" i="1"/>
  <c r="N18" i="1"/>
  <c r="L16" i="1"/>
  <c r="L15" i="1"/>
  <c r="N15" i="1"/>
  <c r="L14" i="1"/>
  <c r="N14" i="1"/>
  <c r="L13" i="1"/>
  <c r="L12" i="1"/>
  <c r="N12" i="1"/>
  <c r="N11" i="1"/>
  <c r="M11" i="1" s="1"/>
  <c r="L11" i="1"/>
  <c r="L10" i="1"/>
  <c r="L8" i="1"/>
  <c r="L7" i="1"/>
  <c r="M40" i="1" l="1"/>
  <c r="M45" i="1"/>
  <c r="M32" i="1"/>
  <c r="M34" i="1"/>
  <c r="M26" i="1"/>
  <c r="M24" i="1"/>
  <c r="M16" i="1"/>
  <c r="M13" i="1"/>
  <c r="M8" i="1"/>
  <c r="M18" i="1"/>
  <c r="M38" i="1"/>
  <c r="M14" i="1"/>
  <c r="M51" i="1"/>
  <c r="M48" i="1"/>
  <c r="M15" i="1"/>
  <c r="M33" i="1"/>
  <c r="M39" i="1"/>
  <c r="M50" i="1"/>
  <c r="M7" i="1"/>
  <c r="M56" i="1"/>
  <c r="M46" i="1"/>
  <c r="M42" i="1"/>
  <c r="M23" i="1"/>
  <c r="M10" i="1"/>
  <c r="M54" i="1"/>
  <c r="M29" i="1"/>
  <c r="M12" i="1"/>
  <c r="M35" i="1"/>
  <c r="M57" i="1"/>
  <c r="M22" i="1"/>
  <c r="M43" i="1"/>
  <c r="M28" i="1"/>
  <c r="M44" i="1"/>
  <c r="M20" i="1"/>
  <c r="M30" i="1"/>
  <c r="M25" i="1"/>
  <c r="M31" i="1"/>
  <c r="M41" i="1"/>
  <c r="M36" i="1"/>
  <c r="M52" i="1"/>
</calcChain>
</file>

<file path=xl/sharedStrings.xml><?xml version="1.0" encoding="utf-8"?>
<sst xmlns="http://schemas.openxmlformats.org/spreadsheetml/2006/main" count="271" uniqueCount="157">
  <si>
    <t>Obra</t>
  </si>
  <si>
    <t>Bancos</t>
  </si>
  <si>
    <t>B.D.I.</t>
  </si>
  <si>
    <t>Encargos Sociais</t>
  </si>
  <si>
    <t>Infraestrutura Esportiva III - Campo Grande</t>
  </si>
  <si>
    <t xml:space="preserve">SINAPI - 12/2024 - Rio Grande do Sul
SBC - 01/2025 - Rio Grande do Sul
</t>
  </si>
  <si>
    <t>Não Desonerado: 112,88%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</si>
  <si>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</si>
  <si>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</si>
  <si>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</si>
  <si>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</si>
  <si>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</si>
  <si>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</si>
  <si>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</si>
  <si>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</si>
  <si>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</si>
  <si>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</si>
  <si>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</si>
  <si>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</si>
  <si>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</si>
  <si>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</si>
  <si>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</si>
  <si>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</si>
  <si>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</si>
  <si>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</si>
  <si>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</si>
  <si>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</si>
  <si>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</si>
  <si>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00000002 </t>
  </si>
  <si>
    <t>Próprio</t>
  </si>
  <si>
    <t>SERVIÇOS TOPOGRÁFICOS</t>
  </si>
  <si>
    <t>M²</t>
  </si>
  <si>
    <t xml:space="preserve"> 2 </t>
  </si>
  <si>
    <t>PASSEIO EXTERNOS E INTERNOS</t>
  </si>
  <si>
    <t xml:space="preserve"> 2.1 </t>
  </si>
  <si>
    <t xml:space="preserve"> 100575 </t>
  </si>
  <si>
    <t>REGULARIZAÇÃO DE SUPERFÍCIES COM MOTONIVELADORA. AF_09/2024</t>
  </si>
  <si>
    <t xml:space="preserve"> 2.2 </t>
  </si>
  <si>
    <t xml:space="preserve"> 96622 </t>
  </si>
  <si>
    <t>LASTRO COM MATERIAL GRANULAR, APLICADO EM PISOS OU LAJES SOBRE SOLO, ESPESSURA DE *5 CM*. AF_01/2024</t>
  </si>
  <si>
    <t>m³</t>
  </si>
  <si>
    <t xml:space="preserve"> 2.3 </t>
  </si>
  <si>
    <t xml:space="preserve"> 97083 </t>
  </si>
  <si>
    <t>COMPACTAÇÃO MECÂNICA DE SOLO PARA EXECUÇÃO DE RADIER, PISO DE CONCRETO OU LAJE SOBRE SOLO, COM COMPACTADOR DE SOLOS A PERCUSSÃO. AF_09/2021</t>
  </si>
  <si>
    <t xml:space="preserve"> 2.4 </t>
  </si>
  <si>
    <t xml:space="preserve"> 00000229 </t>
  </si>
  <si>
    <t>LAJE DE GRÊS ASSENTADA EM ARGILA</t>
  </si>
  <si>
    <t xml:space="preserve"> 2.5 </t>
  </si>
  <si>
    <t xml:space="preserve"> 104658 </t>
  </si>
  <si>
    <t>PISO PODOTÁTIL DE ALERTA OU DIRECIONAL, DE CONCRETO, ASSENTADO SOBRE ARGAMASSA. AF_03/2024</t>
  </si>
  <si>
    <t xml:space="preserve"> 2.6 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</si>
  <si>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</si>
  <si>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</si>
  <si>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>M</t>
  </si>
  <si>
    <t xml:space="preserve"> 2.7 </t>
  </si>
  <si>
    <t xml:space="preserve"> 102498 </t>
  </si>
  <si>
    <t>PINTURA DE MEIO-FIO COM TINTA BRANCA A BASE DE CAL (CAIAÇÃO). AF_05/2021</t>
  </si>
  <si>
    <t xml:space="preserve"> 3 </t>
  </si>
  <si>
    <t>PISTA DE CORRIDA</t>
  </si>
  <si>
    <t xml:space="preserve"> 3.1 </t>
  </si>
  <si>
    <t xml:space="preserve"> 101224 </t>
  </si>
  <si>
    <t>ESCAVAÇÃO VERTICAL PARA  EDIFICAÇÃO, COM CARGA, DESCARGA E TRANSPORTE DE SOLO DE 1ª CATEGORIA, COM ESCAVADEIRA HIDRÁULICA (CAÇAMBA: 1,2 M³ / 155 HP), FROTA DE 9 CAMINHÕES BASCULANTES DE 14 M³, DMT DE 6 KM E VELOCIDADE MÉDIA 22 KM/H. AF_05/2020</t>
  </si>
  <si>
    <t xml:space="preserve"> 3.2 </t>
  </si>
  <si>
    <t xml:space="preserve"> 96396 </t>
  </si>
  <si>
    <t>CONSTRUÇÃO DE BASE E SUB-BASE PARA PAVIMENTAÇÃO DE BRITA GRADUADA SIMPLES, COM ESPESSURA DE 15 CM - EXCLUSIVE CARGA E TRANSPORTE. AF_09/2024</t>
  </si>
  <si>
    <t xml:space="preserve"> 3.3 </t>
  </si>
  <si>
    <t xml:space="preserve"> 00000004 </t>
  </si>
  <si>
    <t>EXECUÇÃO DE PINTURA DE LIGAÇÃO COM EMULSÃO ASFÁLTICA RR-2C. AF_11/2019</t>
  </si>
  <si>
    <t xml:space="preserve"> 3.4 </t>
  </si>
  <si>
    <t xml:space="preserve"> 00000008 </t>
  </si>
  <si>
    <t>CONSTRUÇÃO DE PAVIMENTO COM APLICAÇÃO DE CONCRETO BETUMINOSO USINADO A QUENTE (CBUQ), CAMADA DE ROLAMENTO, COM ESPESSURA DE 3,0 CM - EXCLUSIVE TRANSPORTE. AF_03/2017</t>
  </si>
  <si>
    <t>M³</t>
  </si>
  <si>
    <t xml:space="preserve"> 3.5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</si>
  <si>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</si>
  <si>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</si>
  <si>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</si>
  <si>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3.6 </t>
  </si>
  <si>
    <t xml:space="preserve"> 3.7 </t>
  </si>
  <si>
    <t xml:space="preserve"> 102505 </t>
  </si>
  <si>
    <t>PINTURA DE DEMARCAÇÃO DE QUADRA POLIESPORTIVA COM BORRACHA CLORADA, E = 5 CM, APLICAÇÃO MANUAL. AF_05/2021</t>
  </si>
  <si>
    <t xml:space="preserve"> 3.8 </t>
  </si>
  <si>
    <t xml:space="preserve"> 102491 </t>
  </si>
  <si>
    <t>PINTURA DE PISO COM TINTA ACRÍLICA, APLICAÇÃO MANUAL, 2 DEMÃOS, INCLUSO FUNDO PREPARADOR. AF_05/2021</t>
  </si>
  <si>
    <t xml:space="preserve"> 3.9 </t>
  </si>
  <si>
    <t xml:space="preserve"> 4 </t>
  </si>
  <si>
    <t>PISTA DE SALTO EM DISTÂNCIA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</si>
  <si>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</si>
  <si>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</si>
  <si>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</si>
  <si>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</si>
  <si>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</si>
  <si>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</si>
  <si>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</si>
  <si>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 xml:space="preserve"> 00000366 </t>
  </si>
  <si>
    <t>AREIA FINA - POSTO JAZIDA/FORNECEDOR (RETIRADO NA JAZIDA, SEM TRANSPORTE)</t>
  </si>
  <si>
    <t xml:space="preserve"> 4.8 </t>
  </si>
  <si>
    <t xml:space="preserve"> 4.9 </t>
  </si>
  <si>
    <t xml:space="preserve"> 5 </t>
  </si>
  <si>
    <t>ACADEMIA AO AR LIVRE</t>
  </si>
  <si>
    <t xml:space="preserve"> 5.1 </t>
  </si>
  <si>
    <t xml:space="preserve"> 5.2 </t>
  </si>
  <si>
    <t xml:space="preserve"> 97096 </t>
  </si>
  <si>
    <t>CONCRETAGEM DE RADIER, PISO DE CONCRETO OU LAJE SOBRE SOLO, FCK 30 MPA - LANÇAMENTO, ADENSAMENTO E ACABAMENTO. AF_09/2021</t>
  </si>
  <si>
    <t xml:space="preserve"> 5.3 </t>
  </si>
  <si>
    <t xml:space="preserve"> 101748 </t>
  </si>
  <si>
    <t>PREPARO DE CONTRAPISO COM POLITRIZ. AF_09/2020</t>
  </si>
  <si>
    <t xml:space="preserve"> 5.4 </t>
  </si>
  <si>
    <t xml:space="preserve"> 97087 </t>
  </si>
  <si>
    <t>CAMADA SEPARADORA PARA EXECUÇÃO DE RADIER, PISO DE CONCRETO OU LAJE SOBRE SOLO, EM LONA PLÁSTICA. AF_09/2021</t>
  </si>
  <si>
    <t xml:space="preserve"> 5.5 </t>
  </si>
  <si>
    <t xml:space="preserve"> 97088 </t>
  </si>
  <si>
    <t>ARMAÇÃO PARA EXECUÇÃO DE RADIER, PISO DE CONCRETO OU LAJE SOBRE SOLO, COM USO DE TELA Q-92. AF_09/2021</t>
  </si>
  <si>
    <t>KG</t>
  </si>
  <si>
    <t xml:space="preserve"> 5.6 </t>
  </si>
  <si>
    <t xml:space="preserve"> 103194 </t>
  </si>
  <si>
    <t>INSTALAÇÃO DE SURF DUPLO, EM TUBO DE AÇO CARBONO - EQUIPAMENTO DE GINÁSTICA PARA ACADEMIA AO AR LIVRE / ACADEMIA DA TERCEIRA IDADE - ATI, INSTALADO SOBRE SOLO. AF_10/2021</t>
  </si>
  <si>
    <t>UN</t>
  </si>
  <si>
    <t xml:space="preserve"> 5.7 </t>
  </si>
  <si>
    <t xml:space="preserve"> 103188 </t>
  </si>
  <si>
    <t>INSTALAÇÃO DE SIMULADOR DE CAVALGADA TRIPLO, EM TUBO DE AÇO CARBONO - EQUIPAMENTO DE GINÁSTICA PARA ACADEMIA AO AR LIVRE / ACADEMIA DA TERCEIRA IDADE - ATI, INSTALADO SOBRE PISO DE CONCRETO EXISTENTE. AF_10/2021</t>
  </si>
  <si>
    <t xml:space="preserve"> 5.8 </t>
  </si>
  <si>
    <t xml:space="preserve"> 103189 </t>
  </si>
  <si>
    <t>INSTALAÇÃO DE SIMULADOR DE REMO INDIVIDUAL, EM TUBO DE AÇO CARBONO - EQUIPAMENTO DE GINÁSTICA PARA ACADEMIA AO AR LIVRE / ACADEMIA DA TERCEIRA IDADE - ATI, INSTALADO SOBRE PISO DE CONCRETO EXISTENTE. AF_10/2021</t>
  </si>
  <si>
    <t xml:space="preserve"> 5.9 </t>
  </si>
  <si>
    <t xml:space="preserve"> 103186 </t>
  </si>
  <si>
    <t>INSTALAÇÃO DE MULTIEXERCITADOR COM SEIS FUNÇÕES, EM TUBO DE AÇO CARBONO - EQUIPAMENTO DE GINÁSTICA PARA ACADEMIA AO AR LIVRE / ACADEMIA DA TERCEIRA IDADE - ATI, INSTALADO SOBRE PISO DE CONCRETO EXISTENTE. AF_10/2021</t>
  </si>
  <si>
    <t xml:space="preserve"> 5.10 </t>
  </si>
  <si>
    <t xml:space="preserve"> 103193 </t>
  </si>
  <si>
    <t>INSTALAÇÃO DE ROTAÇÃO VERTICAL DUPLO, EM TUBO DE AÇO CARBONO - EQUIPAMENTO DE GINÁSTICA PARA ACADEMIA AO AR LIVRE / ACADEMIA DA TERCEIRA IDADE - ATI, INSTALADO SOBRE SOLO. AF_10/2021</t>
  </si>
  <si>
    <t xml:space="preserve"> 5.11 </t>
  </si>
  <si>
    <t xml:space="preserve"> 103185 </t>
  </si>
  <si>
    <t>INSTALAÇÃO DE ESQUI TRIPLO, EM TUBO DE AÇO CARBONO - EQUIPAMENTO DE GINÁSTICA PARA ACADEMIA AO AR LIVRE / ACADEMIA DA TERCEIRA IDADE - ATI, INSTALADO SOBRE PISO DE CONCRETO EXISTENTE. AF_10/2021</t>
  </si>
  <si>
    <t xml:space="preserve"> 6 </t>
  </si>
  <si>
    <t>QUADRA DE AREIA</t>
  </si>
  <si>
    <t xml:space="preserve"> 6.1 </t>
  </si>
  <si>
    <t xml:space="preserve"> 6.2 </t>
  </si>
  <si>
    <t xml:space="preserve"> 00000154 </t>
  </si>
  <si>
    <t>ALVENARIA DE PEDRA GRÊS MÉDIA, COM PEDRA DEITADA, ESPESSURA APROXIMADA DE 21 CM, E ARGAMASSA DE ASSENTAMENTO COM PREPARO MANUAL.</t>
  </si>
  <si>
    <t xml:space="preserve"> 6.3 </t>
  </si>
  <si>
    <t xml:space="preserve"> 6.4 </t>
  </si>
  <si>
    <t xml:space="preserve"> 6.5 </t>
  </si>
  <si>
    <t xml:space="preserve"> 00025399 </t>
  </si>
  <si>
    <t>CONJUNTO PARA QUADRA DE VOLEI COM POSTES EM TUBO DE ACO GALVANIZADO 3", H = *255* CM, PINTURA EM TINTA ESMALTE SINTETICO, REDE DE NYLON COM 2 MM, MALHA 10 X 10 CM E ANTENAS OFICIAIS EM FIBRA DE VIDRO</t>
  </si>
  <si>
    <t xml:space="preserve"> 6.6 </t>
  </si>
  <si>
    <t xml:space="preserve"> 94969 </t>
  </si>
  <si>
    <t>CONCRETO FCK = 15MPA, TRAÇO 1:3,4:3,5 (EM MASSA SECA DE CIMENTO/ AREIA MÉDIA/ BRITA 1) - PREPARO MECÂNICO COM BETONEIRA 600 L. AF_05/2021</t>
  </si>
  <si>
    <t xml:space="preserve"> 6.7 </t>
  </si>
  <si>
    <t xml:space="preserve"> 96522 </t>
  </si>
  <si>
    <t>ESCAVAÇÃO MANUAL PARA BLOCO DE COROAMENTO OU SAPATA (SEM ESCAVAÇÃO PARA COLOCAÇÃO DE FÔRMAS). AF_01/2024</t>
  </si>
  <si>
    <t xml:space="preserve"> 6.8 </t>
  </si>
  <si>
    <t xml:space="preserve"> 102362 </t>
  </si>
  <si>
    <t>ALAMBRADO PARA QUADRA POLIESPORTIVA, ESTRUTURADO POR TUBOS DE ACO GALVANIZADO, (MONTANTES COM DIAMETRO 2", TRAVESSAS E ESCORAS COM DIÂMETRO 1 ¼"), COM TELA DE ARAME GALVANIZADO, FIO 14 BWG E MALHA QUADRADA 5X5CM (EXCETO MURETA). AF_03/2021</t>
  </si>
  <si>
    <t>Totais -&gt;</t>
  </si>
  <si>
    <t>Total sem BDI</t>
  </si>
  <si>
    <t>Total do BDI</t>
  </si>
  <si>
    <t>Total Geral</t>
  </si>
  <si>
    <t>_______________________________________________________________
Pablo Weber Valcorte
Engenheiro Civil - CREA RS 212154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</si>
</sst>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25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0" fontId="19" fillId="20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center" vertical="top" wrapText="1"/>
    </xf>
    <xf numFmtId="0" fontId="21" fillId="22" borderId="0" xfId="0" applyFont="1" applyFill="1" applyAlignment="1">
      <alignment horizontal="right" vertical="top" wrapText="1"/>
    </xf>
    <xf numFmtId="0" fontId="23" fillId="24" borderId="0" xfId="0" applyFont="1" applyFill="1" applyAlignment="1">
      <alignment horizontal="left" vertical="top" wrapText="1"/>
    </xf>
    <xf numFmtId="0" fontId="24" fillId="25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9" fillId="20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1" fillId="22" borderId="0" xfId="0" applyFont="1" applyFill="1" applyAlignment="1">
      <alignment horizontal="right" vertical="top" wrapText="1"/>
    </xf>
    <xf numFmtId="4" fontId="22" fillId="23" borderId="0" xfId="0" applyNumberFormat="1" applyFont="1" applyFill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10" fontId="19" fillId="20" borderId="0" xfId="1" applyNumberFormat="1" applyFont="1" applyFill="1" applyAlignment="1">
      <alignment vertical="top" wrapText="1"/>
    </xf>
    <xf numFmtId="0" fontId="3" fillId="4" borderId="17" xfId="0" applyFont="1" applyFill="1" applyBorder="1" applyAlignment="1">
      <alignment horizontal="left" vertical="top" wrapText="1"/>
    </xf>
    <xf numFmtId="0" fontId="5" fillId="6" borderId="17" xfId="0" applyFont="1" applyFill="1" applyBorder="1" applyAlignment="1">
      <alignment horizontal="right" vertical="top" wrapText="1"/>
    </xf>
    <xf numFmtId="0" fontId="6" fillId="7" borderId="17" xfId="0" applyFont="1" applyFill="1" applyBorder="1" applyAlignment="1">
      <alignment horizontal="left" vertical="top" wrapText="1"/>
    </xf>
    <xf numFmtId="4" fontId="13" fillId="14" borderId="17" xfId="0" applyNumberFormat="1" applyFont="1" applyFill="1" applyBorder="1" applyAlignment="1">
      <alignment horizontal="right" vertical="top" wrapText="1"/>
    </xf>
    <xf numFmtId="4" fontId="21" fillId="22" borderId="0" xfId="0" applyNumberFormat="1" applyFont="1" applyFill="1" applyAlignment="1">
      <alignment horizontal="right" vertical="top" wrapText="1"/>
    </xf>
    <xf numFmtId="10" fontId="18" fillId="19" borderId="16" xfId="1" applyNumberFormat="1" applyFont="1" applyFill="1" applyBorder="1" applyAlignment="1">
      <alignment horizontal="right" vertical="top" wrapText="1"/>
    </xf>
    <xf numFmtId="0" fontId="24" fillId="25" borderId="0" xfId="0" applyFont="1" applyFill="1" applyAlignment="1">
      <alignment horizontal="center" wrapText="1"/>
    </xf>
    <xf numFmtId="0" fontId="0" fillId="0" borderId="0" xfId="0" applyAlignment="1"/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1075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showOutlineSymbols="0" showWhiteSpace="0" zoomScaleNormal="100" workbookViewId="0">
      <selection activeCell="A64" sqref="A64:O64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0" width="10" bestFit="1" customWidth="1"/>
    <col min="11" max="11" width="12.625" hidden="1" customWidth="1"/>
    <col min="12" max="12" width="12.625" bestFit="1" customWidth="1"/>
    <col min="13" max="13" width="12.375" bestFit="1" customWidth="1"/>
    <col min="14" max="14" width="12.625" bestFit="1" customWidth="1"/>
    <col min="15" max="15" width="10" bestFit="1" customWidth="1"/>
  </cols>
  <sheetData>
    <row r="1" spans="1:15" ht="15" x14ac:dyDescent="0.2">
      <c r="A1" s="1"/>
      <c r="B1" s="1"/>
      <c r="C1" s="1"/>
      <c r="D1" s="1" t="s">
        <v>0</v>
      </c>
      <c r="E1" s="21" t="s">
        <v>1</v>
      </c>
      <c r="F1" s="21"/>
      <c r="G1" s="21"/>
      <c r="I1" s="30" t="s">
        <v>2</v>
      </c>
      <c r="J1" s="30"/>
      <c r="K1" s="30"/>
      <c r="L1" s="21" t="s">
        <v>3</v>
      </c>
      <c r="M1" s="21"/>
      <c r="N1" s="21"/>
      <c r="O1" s="21"/>
    </row>
    <row r="2" spans="1:15" ht="80.099999999999994" customHeight="1" x14ac:dyDescent="0.2">
      <c r="A2" s="16"/>
      <c r="B2" s="16"/>
      <c r="C2" s="16"/>
      <c r="D2" s="16" t="s">
        <v>4</v>
      </c>
      <c r="E2" s="22" t="s">
        <v>5</v>
      </c>
      <c r="F2" s="22"/>
      <c r="G2" s="22"/>
      <c r="H2" s="22"/>
      <c r="I2" s="31">
        <v>0.24199999999999999</v>
      </c>
      <c r="J2" s="31"/>
      <c r="K2" s="31"/>
      <c r="L2" s="22" t="s">
        <v>6</v>
      </c>
      <c r="M2" s="22"/>
      <c r="N2" s="22"/>
      <c r="O2" s="22"/>
    </row>
    <row r="3" spans="1:15" ht="15" x14ac:dyDescent="0.25">
      <c r="A3" s="23" t="s">
        <v>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15" customHeight="1" x14ac:dyDescent="0.2">
      <c r="A4" s="25" t="s">
        <v>8</v>
      </c>
      <c r="B4" s="26" t="s">
        <v>9</v>
      </c>
      <c r="C4" s="25" t="s">
        <v>10</v>
      </c>
      <c r="D4" s="25" t="s">
        <v>11</v>
      </c>
      <c r="E4" s="27" t="s">
        <v>12</v>
      </c>
      <c r="F4" s="26" t="s">
        <v>13</v>
      </c>
      <c r="G4" s="26" t="s">
        <v>14</v>
      </c>
      <c r="H4" s="27" t="s">
        <v>15</v>
      </c>
      <c r="I4" s="25"/>
      <c r="J4" s="25"/>
      <c r="K4" s="32"/>
      <c r="L4" s="27" t="s">
        <v>16</v>
      </c>
      <c r="M4" s="25"/>
      <c r="N4" s="25"/>
      <c r="O4" s="26" t="s">
        <v>17</v>
      </c>
    </row>
    <row r="5" spans="1:15" ht="15" customHeight="1" x14ac:dyDescent="0.2">
      <c r="A5" s="26"/>
      <c r="B5" s="26"/>
      <c r="C5" s="26"/>
      <c r="D5" s="26"/>
      <c r="E5" s="26"/>
      <c r="F5" s="26"/>
      <c r="G5" s="26"/>
      <c r="H5" s="2" t="s">
        <v>18</v>
      </c>
      <c r="I5" s="2" t="s">
        <v>19</v>
      </c>
      <c r="J5" s="2" t="s">
        <v>16</v>
      </c>
      <c r="K5" s="33"/>
      <c r="L5" s="2" t="s">
        <v>18</v>
      </c>
      <c r="M5" s="2" t="s">
        <v>19</v>
      </c>
      <c r="N5" s="2" t="s">
        <v>16</v>
      </c>
      <c r="O5" s="26"/>
    </row>
    <row r="6" spans="1:15" ht="24" customHeight="1" x14ac:dyDescent="0.2">
      <c r="A6" s="3" t="s">
        <v>20</v>
      </c>
      <c r="B6" s="3"/>
      <c r="C6" s="3"/>
      <c r="D6" s="3" t="s">
        <v>21</v>
      </c>
      <c r="E6" s="3"/>
      <c r="F6" s="4"/>
      <c r="G6" s="3"/>
      <c r="H6" s="3"/>
      <c r="I6" s="3"/>
      <c r="J6" s="3"/>
      <c r="K6" s="34"/>
      <c r="L6" s="3"/>
      <c r="M6" s="3"/>
      <c r="N6" s="5">
        <f>SUM(N7:N8)</f>
        <v>4241.66</v>
      </c>
      <c r="O6" s="6">
        <f>N6 / $M$62</f>
        <v>6.7850733952007159E-3</v>
      </c>
    </row>
    <row r="7" spans="1:15" ht="39" customHeight="1" x14ac:dyDescent="0.2">
      <c r="A7" s="7" t="s">
        <v>22</v>
      </c>
      <c r="B7" s="9" t="s">
        <v>23</v>
      </c>
      <c r="C7" s="7" t="s">
        <v>24</v>
      </c>
      <c r="D7" s="7" t="s">
        <v>25</v>
      </c>
      <c r="E7" s="8" t="s">
        <v>26</v>
      </c>
      <c r="F7" s="9">
        <v>4.5</v>
      </c>
      <c r="G7" s="10">
        <v>459.81</v>
      </c>
      <c r="H7" s="10">
        <v>40.369999999999997</v>
      </c>
      <c r="I7" s="10">
        <f>J7-H7</f>
        <v>530.71</v>
      </c>
      <c r="J7" s="10">
        <f>ROUND(G7 * (1 + $I$2), 2)</f>
        <v>571.08000000000004</v>
      </c>
      <c r="K7" s="35">
        <f>ROUND(G7*F7,2)</f>
        <v>2069.15</v>
      </c>
      <c r="L7" s="10">
        <f>ROUND(F7 * H7, 2)</f>
        <v>181.67</v>
      </c>
      <c r="M7" s="10">
        <f>N7 - L7</f>
        <v>2388.19</v>
      </c>
      <c r="N7" s="10">
        <f>ROUND(F7 * J7, 2)</f>
        <v>2569.86</v>
      </c>
      <c r="O7" s="11">
        <f>N7 / $M$62</f>
        <v>4.1108171601190362E-3</v>
      </c>
    </row>
    <row r="8" spans="1:15" ht="24" customHeight="1" x14ac:dyDescent="0.2">
      <c r="A8" s="7" t="s">
        <v>27</v>
      </c>
      <c r="B8" s="9" t="s">
        <v>28</v>
      </c>
      <c r="C8" s="7" t="s">
        <v>29</v>
      </c>
      <c r="D8" s="7" t="s">
        <v>30</v>
      </c>
      <c r="E8" s="8" t="s">
        <v>31</v>
      </c>
      <c r="F8" s="9">
        <v>3215</v>
      </c>
      <c r="G8" s="10">
        <v>0.42</v>
      </c>
      <c r="H8" s="10">
        <v>0.48</v>
      </c>
      <c r="I8" s="10">
        <f>J8-H8</f>
        <v>4.0000000000000036E-2</v>
      </c>
      <c r="J8" s="10">
        <f>ROUND(G8 * (1 + $I$2), 2)</f>
        <v>0.52</v>
      </c>
      <c r="K8" s="35">
        <f>ROUND(G8*F8,2)</f>
        <v>1350.3</v>
      </c>
      <c r="L8" s="10">
        <f>ROUND(F8 * H8, 2)</f>
        <v>1543.2</v>
      </c>
      <c r="M8" s="10">
        <f>N8 - L8</f>
        <v>128.59999999999991</v>
      </c>
      <c r="N8" s="10">
        <f>ROUND(F8 * J8, 2)</f>
        <v>1671.8</v>
      </c>
      <c r="O8" s="11">
        <f>N8 / $M$62</f>
        <v>2.6742562350816797E-3</v>
      </c>
    </row>
    <row r="9" spans="1:15" ht="24" customHeight="1" x14ac:dyDescent="0.2">
      <c r="A9" s="3" t="s">
        <v>32</v>
      </c>
      <c r="B9" s="3"/>
      <c r="C9" s="3"/>
      <c r="D9" s="3" t="s">
        <v>33</v>
      </c>
      <c r="E9" s="3"/>
      <c r="F9" s="4"/>
      <c r="G9" s="3"/>
      <c r="H9" s="3"/>
      <c r="I9" s="3"/>
      <c r="J9" s="3"/>
      <c r="K9" s="34"/>
      <c r="L9" s="3"/>
      <c r="M9" s="3"/>
      <c r="N9" s="5">
        <f>SUM(N10:N16)</f>
        <v>266752.43000000005</v>
      </c>
      <c r="O9" s="6">
        <f>N9 / $M$62</f>
        <v>0.42670436006142448</v>
      </c>
    </row>
    <row r="10" spans="1:15" ht="26.1" customHeight="1" x14ac:dyDescent="0.2">
      <c r="A10" s="7" t="s">
        <v>34</v>
      </c>
      <c r="B10" s="9" t="s">
        <v>35</v>
      </c>
      <c r="C10" s="7" t="s">
        <v>24</v>
      </c>
      <c r="D10" s="7" t="s">
        <v>36</v>
      </c>
      <c r="E10" s="8" t="s">
        <v>26</v>
      </c>
      <c r="F10" s="9">
        <v>1729</v>
      </c>
      <c r="G10" s="10">
        <v>1.95</v>
      </c>
      <c r="H10" s="10">
        <v>0.61</v>
      </c>
      <c r="I10" s="10">
        <f t="shared" ref="I10:I16" si="0">J10-H10</f>
        <v>1.81</v>
      </c>
      <c r="J10" s="10">
        <f t="shared" ref="J10:J16" si="1">ROUND(G10 * (1 + $I$2), 2)</f>
        <v>2.42</v>
      </c>
      <c r="K10" s="35">
        <f t="shared" ref="K10:K16" si="2">ROUND(G10*F10,2)</f>
        <v>3371.55</v>
      </c>
      <c r="L10" s="10">
        <f t="shared" ref="L10:L16" si="3">ROUND(F10 * H10, 2)</f>
        <v>1054.69</v>
      </c>
      <c r="M10" s="10">
        <f t="shared" ref="M10:M16" si="4">N10 - L10</f>
        <v>3129.4900000000002</v>
      </c>
      <c r="N10" s="10">
        <f t="shared" ref="N10:N16" si="5">ROUND(F10 * J10, 2)</f>
        <v>4184.18</v>
      </c>
      <c r="O10" s="11">
        <f t="shared" ref="O10:O16" si="6">N10 / $M$62</f>
        <v>6.6931268415504619E-3</v>
      </c>
    </row>
    <row r="11" spans="1:15" ht="39" customHeight="1" x14ac:dyDescent="0.2">
      <c r="A11" s="7" t="s">
        <v>37</v>
      </c>
      <c r="B11" s="9" t="s">
        <v>38</v>
      </c>
      <c r="C11" s="7" t="s">
        <v>24</v>
      </c>
      <c r="D11" s="7" t="s">
        <v>39</v>
      </c>
      <c r="E11" s="8" t="s">
        <v>40</v>
      </c>
      <c r="F11" s="9">
        <v>86.45</v>
      </c>
      <c r="G11" s="10">
        <v>193.67</v>
      </c>
      <c r="H11" s="10">
        <v>69.72</v>
      </c>
      <c r="I11" s="10">
        <f t="shared" si="0"/>
        <v>170.82</v>
      </c>
      <c r="J11" s="10">
        <f t="shared" si="1"/>
        <v>240.54</v>
      </c>
      <c r="K11" s="35">
        <f t="shared" si="2"/>
        <v>16742.77</v>
      </c>
      <c r="L11" s="10">
        <f t="shared" si="3"/>
        <v>6027.29</v>
      </c>
      <c r="M11" s="10">
        <f t="shared" si="4"/>
        <v>14767.39</v>
      </c>
      <c r="N11" s="10">
        <f t="shared" si="5"/>
        <v>20794.68</v>
      </c>
      <c r="O11" s="11">
        <f t="shared" si="6"/>
        <v>3.3263729301667842E-2</v>
      </c>
    </row>
    <row r="12" spans="1:15" ht="39" customHeight="1" x14ac:dyDescent="0.2">
      <c r="A12" s="7" t="s">
        <v>41</v>
      </c>
      <c r="B12" s="9" t="s">
        <v>42</v>
      </c>
      <c r="C12" s="7" t="s">
        <v>24</v>
      </c>
      <c r="D12" s="7" t="s">
        <v>43</v>
      </c>
      <c r="E12" s="8" t="s">
        <v>26</v>
      </c>
      <c r="F12" s="9">
        <v>1729</v>
      </c>
      <c r="G12" s="10">
        <v>3.49</v>
      </c>
      <c r="H12" s="10">
        <v>3.14</v>
      </c>
      <c r="I12" s="10">
        <f t="shared" si="0"/>
        <v>1.19</v>
      </c>
      <c r="J12" s="10">
        <f t="shared" si="1"/>
        <v>4.33</v>
      </c>
      <c r="K12" s="35">
        <f t="shared" si="2"/>
        <v>6034.21</v>
      </c>
      <c r="L12" s="10">
        <f t="shared" si="3"/>
        <v>5429.06</v>
      </c>
      <c r="M12" s="10">
        <f t="shared" si="4"/>
        <v>2057.5099999999993</v>
      </c>
      <c r="N12" s="10">
        <f t="shared" si="5"/>
        <v>7486.57</v>
      </c>
      <c r="O12" s="11">
        <f t="shared" si="6"/>
        <v>1.1975718687567562E-2</v>
      </c>
    </row>
    <row r="13" spans="1:15" ht="24" customHeight="1" x14ac:dyDescent="0.2">
      <c r="A13" s="7" t="s">
        <v>44</v>
      </c>
      <c r="B13" s="9" t="s">
        <v>45</v>
      </c>
      <c r="C13" s="7" t="s">
        <v>29</v>
      </c>
      <c r="D13" s="7" t="s">
        <v>46</v>
      </c>
      <c r="E13" s="8" t="s">
        <v>31</v>
      </c>
      <c r="F13" s="9">
        <v>1729</v>
      </c>
      <c r="G13" s="10">
        <v>85.81</v>
      </c>
      <c r="H13" s="10">
        <v>39.549999999999997</v>
      </c>
      <c r="I13" s="10">
        <f t="shared" si="0"/>
        <v>67.03</v>
      </c>
      <c r="J13" s="10">
        <f t="shared" si="1"/>
        <v>106.58</v>
      </c>
      <c r="K13" s="35">
        <f t="shared" si="2"/>
        <v>148365.49</v>
      </c>
      <c r="L13" s="10">
        <f t="shared" si="3"/>
        <v>68381.95</v>
      </c>
      <c r="M13" s="10">
        <f t="shared" si="4"/>
        <v>115894.87000000001</v>
      </c>
      <c r="N13" s="10">
        <f t="shared" si="5"/>
        <v>184276.82</v>
      </c>
      <c r="O13" s="11">
        <f t="shared" si="6"/>
        <v>0.29477415651754058</v>
      </c>
    </row>
    <row r="14" spans="1:15" ht="26.1" customHeight="1" x14ac:dyDescent="0.2">
      <c r="A14" s="7" t="s">
        <v>47</v>
      </c>
      <c r="B14" s="9" t="s">
        <v>48</v>
      </c>
      <c r="C14" s="7" t="s">
        <v>24</v>
      </c>
      <c r="D14" s="7" t="s">
        <v>49</v>
      </c>
      <c r="E14" s="8" t="s">
        <v>26</v>
      </c>
      <c r="F14" s="9">
        <v>89.6</v>
      </c>
      <c r="G14" s="10">
        <v>146.99</v>
      </c>
      <c r="H14" s="10">
        <v>45.07</v>
      </c>
      <c r="I14" s="10">
        <f t="shared" si="0"/>
        <v>137.49</v>
      </c>
      <c r="J14" s="10">
        <f t="shared" si="1"/>
        <v>182.56</v>
      </c>
      <c r="K14" s="35">
        <f t="shared" si="2"/>
        <v>13170.3</v>
      </c>
      <c r="L14" s="10">
        <f t="shared" si="3"/>
        <v>4038.27</v>
      </c>
      <c r="M14" s="10">
        <f t="shared" si="4"/>
        <v>12319.109999999999</v>
      </c>
      <c r="N14" s="10">
        <f t="shared" si="5"/>
        <v>16357.38</v>
      </c>
      <c r="O14" s="11">
        <f t="shared" si="6"/>
        <v>2.6165704901663093E-2</v>
      </c>
    </row>
    <row r="15" spans="1:15" ht="51.95" customHeight="1" x14ac:dyDescent="0.2">
      <c r="A15" s="7" t="s">
        <v>50</v>
      </c>
      <c r="B15" s="9" t="s">
        <v>51</v>
      </c>
      <c r="C15" s="7" t="s">
        <v>24</v>
      </c>
      <c r="D15" s="7" t="s">
        <v>52</v>
      </c>
      <c r="E15" s="8" t="s">
        <v>53</v>
      </c>
      <c r="F15" s="9">
        <v>540</v>
      </c>
      <c r="G15" s="10">
        <v>48.56</v>
      </c>
      <c r="H15" s="10">
        <v>13.5</v>
      </c>
      <c r="I15" s="10">
        <f t="shared" si="0"/>
        <v>46.81</v>
      </c>
      <c r="J15" s="10">
        <f t="shared" si="1"/>
        <v>60.31</v>
      </c>
      <c r="K15" s="35">
        <f t="shared" si="2"/>
        <v>26222.400000000001</v>
      </c>
      <c r="L15" s="10">
        <f t="shared" si="3"/>
        <v>7290</v>
      </c>
      <c r="M15" s="10">
        <f t="shared" si="4"/>
        <v>25277.4</v>
      </c>
      <c r="N15" s="10">
        <f t="shared" si="5"/>
        <v>32567.4</v>
      </c>
      <c r="O15" s="11">
        <f t="shared" si="6"/>
        <v>5.2095688784782331E-2</v>
      </c>
    </row>
    <row r="16" spans="1:15" ht="26.1" customHeight="1" x14ac:dyDescent="0.2">
      <c r="A16" s="7" t="s">
        <v>54</v>
      </c>
      <c r="B16" s="9" t="s">
        <v>55</v>
      </c>
      <c r="C16" s="7" t="s">
        <v>24</v>
      </c>
      <c r="D16" s="7" t="s">
        <v>56</v>
      </c>
      <c r="E16" s="8" t="s">
        <v>53</v>
      </c>
      <c r="F16" s="9">
        <v>540</v>
      </c>
      <c r="G16" s="10">
        <v>1.62</v>
      </c>
      <c r="H16" s="10">
        <v>1.34</v>
      </c>
      <c r="I16" s="10">
        <f t="shared" si="0"/>
        <v>0.66999999999999971</v>
      </c>
      <c r="J16" s="10">
        <f t="shared" si="1"/>
        <v>2.0099999999999998</v>
      </c>
      <c r="K16" s="35">
        <f t="shared" si="2"/>
        <v>874.8</v>
      </c>
      <c r="L16" s="10">
        <f t="shared" si="3"/>
        <v>723.6</v>
      </c>
      <c r="M16" s="10">
        <f t="shared" si="4"/>
        <v>361.80000000000007</v>
      </c>
      <c r="N16" s="10">
        <f t="shared" si="5"/>
        <v>1085.4000000000001</v>
      </c>
      <c r="O16" s="11">
        <f t="shared" si="6"/>
        <v>1.7362350266525034E-3</v>
      </c>
    </row>
    <row r="17" spans="1:15" ht="24" customHeight="1" x14ac:dyDescent="0.2">
      <c r="A17" s="3" t="s">
        <v>57</v>
      </c>
      <c r="B17" s="3"/>
      <c r="C17" s="3"/>
      <c r="D17" s="3" t="s">
        <v>58</v>
      </c>
      <c r="E17" s="3"/>
      <c r="F17" s="4"/>
      <c r="G17" s="3"/>
      <c r="H17" s="3"/>
      <c r="I17" s="3"/>
      <c r="J17" s="3"/>
      <c r="K17" s="34"/>
      <c r="L17" s="3"/>
      <c r="M17" s="3"/>
      <c r="N17" s="5">
        <f>SUM(N18:N26)</f>
        <v>250052.99</v>
      </c>
      <c r="O17" s="6">
        <f>N17 / $M$62</f>
        <v>0.39999148678569019</v>
      </c>
    </row>
    <row r="18" spans="1:15" ht="65.099999999999994" customHeight="1" x14ac:dyDescent="0.2">
      <c r="A18" s="7" t="s">
        <v>59</v>
      </c>
      <c r="B18" s="9" t="s">
        <v>60</v>
      </c>
      <c r="C18" s="7" t="s">
        <v>24</v>
      </c>
      <c r="D18" s="7" t="s">
        <v>61</v>
      </c>
      <c r="E18" s="8" t="s">
        <v>40</v>
      </c>
      <c r="F18" s="9">
        <v>332</v>
      </c>
      <c r="G18" s="10">
        <v>31</v>
      </c>
      <c r="H18" s="10">
        <v>3.61</v>
      </c>
      <c r="I18" s="10">
        <f t="shared" ref="I18:I26" si="7">J18-H18</f>
        <v>34.89</v>
      </c>
      <c r="J18" s="10">
        <f t="shared" ref="J18:J26" si="8">ROUND(G18 * (1 + $I$2), 2)</f>
        <v>38.5</v>
      </c>
      <c r="K18" s="35">
        <f t="shared" ref="K18:K57" si="9">ROUND(G18*F18,2)</f>
        <v>10292</v>
      </c>
      <c r="L18" s="10">
        <f t="shared" ref="L18:L26" si="10">ROUND(F18 * H18, 2)</f>
        <v>1198.52</v>
      </c>
      <c r="M18" s="10">
        <f t="shared" ref="M18:M26" si="11">N18 - L18</f>
        <v>11583.48</v>
      </c>
      <c r="N18" s="10">
        <f t="shared" ref="N18:N26" si="12">ROUND(F18 * J18, 2)</f>
        <v>12782</v>
      </c>
      <c r="O18" s="11">
        <f t="shared" ref="O18:O26" si="13">N18 / $M$62</f>
        <v>2.0446430910882898E-2</v>
      </c>
    </row>
    <row r="19" spans="1:15" ht="39" customHeight="1" x14ac:dyDescent="0.2">
      <c r="A19" s="7" t="s">
        <v>62</v>
      </c>
      <c r="B19" s="9" t="s">
        <v>63</v>
      </c>
      <c r="C19" s="7" t="s">
        <v>24</v>
      </c>
      <c r="D19" s="7" t="s">
        <v>64</v>
      </c>
      <c r="E19" s="8" t="s">
        <v>40</v>
      </c>
      <c r="F19" s="9">
        <v>266</v>
      </c>
      <c r="G19" s="10">
        <v>155.06</v>
      </c>
      <c r="H19" s="10">
        <v>8.68</v>
      </c>
      <c r="I19" s="10">
        <f t="shared" si="7"/>
        <v>183.9</v>
      </c>
      <c r="J19" s="10">
        <f t="shared" si="8"/>
        <v>192.58</v>
      </c>
      <c r="K19" s="35">
        <f t="shared" si="9"/>
        <v>41245.96</v>
      </c>
      <c r="L19" s="10">
        <f t="shared" si="10"/>
        <v>2308.88</v>
      </c>
      <c r="M19" s="10">
        <f t="shared" si="11"/>
        <v>48917.4</v>
      </c>
      <c r="N19" s="10">
        <f t="shared" si="12"/>
        <v>51226.28</v>
      </c>
      <c r="O19" s="11">
        <f t="shared" si="13"/>
        <v>8.1942934974303105E-2</v>
      </c>
    </row>
    <row r="20" spans="1:15" ht="26.1" customHeight="1" x14ac:dyDescent="0.2">
      <c r="A20" s="7" t="s">
        <v>65</v>
      </c>
      <c r="B20" s="9" t="s">
        <v>66</v>
      </c>
      <c r="C20" s="7" t="s">
        <v>29</v>
      </c>
      <c r="D20" s="7" t="s">
        <v>67</v>
      </c>
      <c r="E20" s="8" t="s">
        <v>31</v>
      </c>
      <c r="F20" s="9">
        <v>1327</v>
      </c>
      <c r="G20" s="10">
        <v>2.72</v>
      </c>
      <c r="H20" s="10">
        <v>0.49</v>
      </c>
      <c r="I20" s="10">
        <f t="shared" si="7"/>
        <v>2.8899999999999997</v>
      </c>
      <c r="J20" s="10">
        <f t="shared" si="8"/>
        <v>3.38</v>
      </c>
      <c r="K20" s="35">
        <f t="shared" si="9"/>
        <v>3609.44</v>
      </c>
      <c r="L20" s="10">
        <f t="shared" si="10"/>
        <v>650.23</v>
      </c>
      <c r="M20" s="10">
        <f t="shared" si="11"/>
        <v>3835.03</v>
      </c>
      <c r="N20" s="10">
        <f t="shared" si="12"/>
        <v>4485.26</v>
      </c>
      <c r="O20" s="11">
        <f t="shared" si="13"/>
        <v>7.1747425056600395E-3</v>
      </c>
    </row>
    <row r="21" spans="1:15" ht="51.95" customHeight="1" x14ac:dyDescent="0.2">
      <c r="A21" s="7" t="s">
        <v>68</v>
      </c>
      <c r="B21" s="9" t="s">
        <v>69</v>
      </c>
      <c r="C21" s="7" t="s">
        <v>29</v>
      </c>
      <c r="D21" s="7" t="s">
        <v>70</v>
      </c>
      <c r="E21" s="8" t="s">
        <v>71</v>
      </c>
      <c r="F21" s="9">
        <v>53.1</v>
      </c>
      <c r="G21" s="10">
        <v>1329.47</v>
      </c>
      <c r="H21" s="10">
        <v>68.7</v>
      </c>
      <c r="I21" s="10">
        <f t="shared" si="7"/>
        <v>1582.5</v>
      </c>
      <c r="J21" s="10">
        <f t="shared" si="8"/>
        <v>1651.2</v>
      </c>
      <c r="K21" s="35">
        <f t="shared" si="9"/>
        <v>70594.86</v>
      </c>
      <c r="L21" s="10">
        <f t="shared" si="10"/>
        <v>3647.97</v>
      </c>
      <c r="M21" s="10">
        <f t="shared" si="11"/>
        <v>84030.75</v>
      </c>
      <c r="N21" s="10">
        <f t="shared" si="12"/>
        <v>87678.720000000001</v>
      </c>
      <c r="O21" s="11">
        <f t="shared" si="13"/>
        <v>0.14025323821269337</v>
      </c>
    </row>
    <row r="22" spans="1:15" ht="39" customHeight="1" x14ac:dyDescent="0.2">
      <c r="A22" s="7" t="s">
        <v>72</v>
      </c>
      <c r="B22" s="9" t="s">
        <v>73</v>
      </c>
      <c r="C22" s="7" t="s">
        <v>24</v>
      </c>
      <c r="D22" s="7" t="s">
        <v>74</v>
      </c>
      <c r="E22" s="8" t="s">
        <v>75</v>
      </c>
      <c r="F22" s="9">
        <v>643</v>
      </c>
      <c r="G22" s="10">
        <v>2.58</v>
      </c>
      <c r="H22" s="10">
        <v>0.35</v>
      </c>
      <c r="I22" s="10">
        <f t="shared" si="7"/>
        <v>2.85</v>
      </c>
      <c r="J22" s="10">
        <f t="shared" si="8"/>
        <v>3.2</v>
      </c>
      <c r="K22" s="35">
        <f t="shared" si="9"/>
        <v>1658.94</v>
      </c>
      <c r="L22" s="10">
        <f t="shared" si="10"/>
        <v>225.05</v>
      </c>
      <c r="M22" s="10">
        <f t="shared" si="11"/>
        <v>1832.55</v>
      </c>
      <c r="N22" s="10">
        <f t="shared" si="12"/>
        <v>2057.6</v>
      </c>
      <c r="O22" s="11">
        <f t="shared" si="13"/>
        <v>3.2913922893312978E-3</v>
      </c>
    </row>
    <row r="23" spans="1:15" ht="51.95" customHeight="1" x14ac:dyDescent="0.2">
      <c r="A23" s="7" t="s">
        <v>76</v>
      </c>
      <c r="B23" s="9" t="s">
        <v>51</v>
      </c>
      <c r="C23" s="7" t="s">
        <v>24</v>
      </c>
      <c r="D23" s="7" t="s">
        <v>52</v>
      </c>
      <c r="E23" s="8" t="s">
        <v>53</v>
      </c>
      <c r="F23" s="9">
        <v>740</v>
      </c>
      <c r="G23" s="10">
        <v>48.56</v>
      </c>
      <c r="H23" s="10">
        <v>13.5</v>
      </c>
      <c r="I23" s="10">
        <f t="shared" si="7"/>
        <v>46.81</v>
      </c>
      <c r="J23" s="10">
        <f t="shared" si="8"/>
        <v>60.31</v>
      </c>
      <c r="K23" s="35">
        <f t="shared" si="9"/>
        <v>35934.400000000001</v>
      </c>
      <c r="L23" s="10">
        <f t="shared" si="10"/>
        <v>9990</v>
      </c>
      <c r="M23" s="10">
        <f t="shared" si="11"/>
        <v>34639.4</v>
      </c>
      <c r="N23" s="10">
        <f t="shared" si="12"/>
        <v>44629.4</v>
      </c>
      <c r="O23" s="11">
        <f t="shared" si="13"/>
        <v>7.139038833470171E-2</v>
      </c>
    </row>
    <row r="24" spans="1:15" ht="39" customHeight="1" x14ac:dyDescent="0.2">
      <c r="A24" s="7" t="s">
        <v>77</v>
      </c>
      <c r="B24" s="9" t="s">
        <v>78</v>
      </c>
      <c r="C24" s="7" t="s">
        <v>24</v>
      </c>
      <c r="D24" s="7" t="s">
        <v>79</v>
      </c>
      <c r="E24" s="8" t="s">
        <v>53</v>
      </c>
      <c r="F24" s="9">
        <v>777</v>
      </c>
      <c r="G24" s="10">
        <v>10.39</v>
      </c>
      <c r="H24" s="10">
        <v>8.65</v>
      </c>
      <c r="I24" s="10">
        <f t="shared" si="7"/>
        <v>4.25</v>
      </c>
      <c r="J24" s="10">
        <f t="shared" si="8"/>
        <v>12.9</v>
      </c>
      <c r="K24" s="35">
        <f t="shared" si="9"/>
        <v>8073.03</v>
      </c>
      <c r="L24" s="10">
        <f t="shared" si="10"/>
        <v>6721.05</v>
      </c>
      <c r="M24" s="10">
        <f t="shared" si="11"/>
        <v>3302.2499999999991</v>
      </c>
      <c r="N24" s="10">
        <f t="shared" si="12"/>
        <v>10023.299999999999</v>
      </c>
      <c r="O24" s="11">
        <f t="shared" si="13"/>
        <v>1.6033540208813372E-2</v>
      </c>
    </row>
    <row r="25" spans="1:15" ht="39" customHeight="1" x14ac:dyDescent="0.2">
      <c r="A25" s="7" t="s">
        <v>80</v>
      </c>
      <c r="B25" s="9" t="s">
        <v>81</v>
      </c>
      <c r="C25" s="7" t="s">
        <v>24</v>
      </c>
      <c r="D25" s="7" t="s">
        <v>82</v>
      </c>
      <c r="E25" s="8" t="s">
        <v>26</v>
      </c>
      <c r="F25" s="9">
        <v>1327</v>
      </c>
      <c r="G25" s="10">
        <v>21.65</v>
      </c>
      <c r="H25" s="10">
        <v>9.9499999999999993</v>
      </c>
      <c r="I25" s="10">
        <f t="shared" si="7"/>
        <v>16.940000000000001</v>
      </c>
      <c r="J25" s="10">
        <f t="shared" si="8"/>
        <v>26.89</v>
      </c>
      <c r="K25" s="35">
        <f t="shared" si="9"/>
        <v>28729.55</v>
      </c>
      <c r="L25" s="10">
        <f t="shared" si="10"/>
        <v>13203.65</v>
      </c>
      <c r="M25" s="10">
        <f t="shared" si="11"/>
        <v>22479.379999999997</v>
      </c>
      <c r="N25" s="10">
        <f t="shared" si="12"/>
        <v>35683.03</v>
      </c>
      <c r="O25" s="11">
        <f t="shared" si="13"/>
        <v>5.7079534312780608E-2</v>
      </c>
    </row>
    <row r="26" spans="1:15" ht="26.1" customHeight="1" x14ac:dyDescent="0.2">
      <c r="A26" s="7" t="s">
        <v>83</v>
      </c>
      <c r="B26" s="9" t="s">
        <v>55</v>
      </c>
      <c r="C26" s="7" t="s">
        <v>24</v>
      </c>
      <c r="D26" s="7" t="s">
        <v>56</v>
      </c>
      <c r="E26" s="8" t="s">
        <v>53</v>
      </c>
      <c r="F26" s="9">
        <v>740</v>
      </c>
      <c r="G26" s="10">
        <v>1.62</v>
      </c>
      <c r="H26" s="10">
        <v>1.34</v>
      </c>
      <c r="I26" s="10">
        <f t="shared" si="7"/>
        <v>0.66999999999999971</v>
      </c>
      <c r="J26" s="10">
        <f t="shared" si="8"/>
        <v>2.0099999999999998</v>
      </c>
      <c r="K26" s="35">
        <f t="shared" si="9"/>
        <v>1198.8</v>
      </c>
      <c r="L26" s="10">
        <f t="shared" si="10"/>
        <v>991.6</v>
      </c>
      <c r="M26" s="10">
        <f t="shared" si="11"/>
        <v>495.80000000000007</v>
      </c>
      <c r="N26" s="10">
        <f t="shared" si="12"/>
        <v>1487.4</v>
      </c>
      <c r="O26" s="11">
        <f t="shared" si="13"/>
        <v>2.379285036523801E-3</v>
      </c>
    </row>
    <row r="27" spans="1:15" ht="24" customHeight="1" x14ac:dyDescent="0.2">
      <c r="A27" s="3" t="s">
        <v>84</v>
      </c>
      <c r="B27" s="3"/>
      <c r="C27" s="3"/>
      <c r="D27" s="3" t="s">
        <v>85</v>
      </c>
      <c r="E27" s="3"/>
      <c r="F27" s="4"/>
      <c r="G27" s="3"/>
      <c r="H27" s="3"/>
      <c r="I27" s="3"/>
      <c r="J27" s="3"/>
      <c r="K27" s="34"/>
      <c r="L27" s="3"/>
      <c r="M27" s="3"/>
      <c r="N27" s="5">
        <f>SUM(N28:N36)</f>
        <v>19591.96</v>
      </c>
      <c r="O27" s="6">
        <f>N27 / $M$62</f>
        <v>3.1339826048253895E-2</v>
      </c>
    </row>
    <row r="28" spans="1:15" ht="65.099999999999994" customHeight="1" x14ac:dyDescent="0.2">
      <c r="A28" s="7" t="s">
        <v>86</v>
      </c>
      <c r="B28" s="9" t="s">
        <v>60</v>
      </c>
      <c r="C28" s="7" t="s">
        <v>24</v>
      </c>
      <c r="D28" s="7" t="s">
        <v>61</v>
      </c>
      <c r="E28" s="8" t="s">
        <v>40</v>
      </c>
      <c r="F28" s="9">
        <v>36.299999999999997</v>
      </c>
      <c r="G28" s="10">
        <v>31</v>
      </c>
      <c r="H28" s="10">
        <v>3.61</v>
      </c>
      <c r="I28" s="10">
        <f t="shared" ref="I28:I57" si="14">J28-H28</f>
        <v>34.89</v>
      </c>
      <c r="J28" s="10">
        <f t="shared" ref="J28:J57" si="15">ROUND(G28 * (1 + $I$2), 2)</f>
        <v>38.5</v>
      </c>
      <c r="K28" s="35">
        <f t="shared" si="9"/>
        <v>1125.3</v>
      </c>
      <c r="L28" s="10">
        <f t="shared" ref="L28:L36" si="16">ROUND(F28 * H28, 2)</f>
        <v>131.04</v>
      </c>
      <c r="M28" s="10">
        <f t="shared" ref="M28:M36" si="17">N28 - L28</f>
        <v>1266.51</v>
      </c>
      <c r="N28" s="10">
        <f t="shared" ref="N28:N36" si="18">ROUND(F28 * J28, 2)</f>
        <v>1397.55</v>
      </c>
      <c r="O28" s="11">
        <f t="shared" ref="O28:O36" si="19">N28 / $M$62</f>
        <v>2.2355585604368951E-3</v>
      </c>
    </row>
    <row r="29" spans="1:15" ht="39" customHeight="1" x14ac:dyDescent="0.2">
      <c r="A29" s="7" t="s">
        <v>87</v>
      </c>
      <c r="B29" s="9" t="s">
        <v>63</v>
      </c>
      <c r="C29" s="7" t="s">
        <v>24</v>
      </c>
      <c r="D29" s="7" t="s">
        <v>64</v>
      </c>
      <c r="E29" s="8" t="s">
        <v>40</v>
      </c>
      <c r="F29" s="9">
        <v>9.4499999999999993</v>
      </c>
      <c r="G29" s="10">
        <v>155.06</v>
      </c>
      <c r="H29" s="10">
        <v>8.68</v>
      </c>
      <c r="I29" s="10">
        <f t="shared" si="14"/>
        <v>183.9</v>
      </c>
      <c r="J29" s="10">
        <f t="shared" si="15"/>
        <v>192.58</v>
      </c>
      <c r="K29" s="35">
        <f t="shared" si="9"/>
        <v>1465.32</v>
      </c>
      <c r="L29" s="10">
        <f t="shared" si="16"/>
        <v>82.03</v>
      </c>
      <c r="M29" s="10">
        <f t="shared" si="17"/>
        <v>1737.8500000000001</v>
      </c>
      <c r="N29" s="10">
        <f t="shared" si="18"/>
        <v>1819.88</v>
      </c>
      <c r="O29" s="11">
        <f t="shared" si="19"/>
        <v>2.9111289849865097E-3</v>
      </c>
    </row>
    <row r="30" spans="1:15" ht="26.1" customHeight="1" x14ac:dyDescent="0.2">
      <c r="A30" s="7" t="s">
        <v>88</v>
      </c>
      <c r="B30" s="9" t="s">
        <v>66</v>
      </c>
      <c r="C30" s="7" t="s">
        <v>29</v>
      </c>
      <c r="D30" s="7" t="s">
        <v>67</v>
      </c>
      <c r="E30" s="8" t="s">
        <v>31</v>
      </c>
      <c r="F30" s="9">
        <v>63</v>
      </c>
      <c r="G30" s="10">
        <v>2.72</v>
      </c>
      <c r="H30" s="10">
        <v>0.49</v>
      </c>
      <c r="I30" s="10">
        <f t="shared" si="14"/>
        <v>2.8899999999999997</v>
      </c>
      <c r="J30" s="10">
        <f t="shared" si="15"/>
        <v>3.38</v>
      </c>
      <c r="K30" s="35">
        <f t="shared" si="9"/>
        <v>171.36</v>
      </c>
      <c r="L30" s="10">
        <f t="shared" si="16"/>
        <v>30.87</v>
      </c>
      <c r="M30" s="10">
        <f t="shared" si="17"/>
        <v>182.07</v>
      </c>
      <c r="N30" s="10">
        <f t="shared" si="18"/>
        <v>212.94</v>
      </c>
      <c r="O30" s="11">
        <f t="shared" si="19"/>
        <v>3.4062455000496045E-4</v>
      </c>
    </row>
    <row r="31" spans="1:15" ht="51.95" customHeight="1" x14ac:dyDescent="0.2">
      <c r="A31" s="7" t="s">
        <v>89</v>
      </c>
      <c r="B31" s="9" t="s">
        <v>69</v>
      </c>
      <c r="C31" s="7" t="s">
        <v>29</v>
      </c>
      <c r="D31" s="7" t="s">
        <v>70</v>
      </c>
      <c r="E31" s="8" t="s">
        <v>71</v>
      </c>
      <c r="F31" s="9">
        <v>2.52</v>
      </c>
      <c r="G31" s="10">
        <v>1329.47</v>
      </c>
      <c r="H31" s="10">
        <v>68.7</v>
      </c>
      <c r="I31" s="10">
        <f t="shared" si="14"/>
        <v>1582.5</v>
      </c>
      <c r="J31" s="10">
        <f t="shared" si="15"/>
        <v>1651.2</v>
      </c>
      <c r="K31" s="35">
        <f t="shared" si="9"/>
        <v>3350.26</v>
      </c>
      <c r="L31" s="10">
        <f t="shared" si="16"/>
        <v>173.12</v>
      </c>
      <c r="M31" s="10">
        <f t="shared" si="17"/>
        <v>3987.9000000000005</v>
      </c>
      <c r="N31" s="10">
        <f t="shared" si="18"/>
        <v>4161.0200000000004</v>
      </c>
      <c r="O31" s="11">
        <f t="shared" si="19"/>
        <v>6.6560794827728023E-3</v>
      </c>
    </row>
    <row r="32" spans="1:15" ht="51.95" customHeight="1" x14ac:dyDescent="0.2">
      <c r="A32" s="7" t="s">
        <v>90</v>
      </c>
      <c r="B32" s="9" t="s">
        <v>51</v>
      </c>
      <c r="C32" s="7" t="s">
        <v>24</v>
      </c>
      <c r="D32" s="7" t="s">
        <v>52</v>
      </c>
      <c r="E32" s="8" t="s">
        <v>53</v>
      </c>
      <c r="F32" s="9">
        <v>118</v>
      </c>
      <c r="G32" s="10">
        <v>48.56</v>
      </c>
      <c r="H32" s="10">
        <v>13.5</v>
      </c>
      <c r="I32" s="10">
        <f t="shared" si="14"/>
        <v>46.81</v>
      </c>
      <c r="J32" s="10">
        <f t="shared" si="15"/>
        <v>60.31</v>
      </c>
      <c r="K32" s="35">
        <f t="shared" si="9"/>
        <v>5730.08</v>
      </c>
      <c r="L32" s="10">
        <f t="shared" si="16"/>
        <v>1593</v>
      </c>
      <c r="M32" s="10">
        <f t="shared" si="17"/>
        <v>5523.58</v>
      </c>
      <c r="N32" s="10">
        <f t="shared" si="18"/>
        <v>7116.58</v>
      </c>
      <c r="O32" s="11">
        <f t="shared" si="19"/>
        <v>1.1383872734452434E-2</v>
      </c>
    </row>
    <row r="33" spans="1:15" ht="39" customHeight="1" x14ac:dyDescent="0.2">
      <c r="A33" s="7" t="s">
        <v>91</v>
      </c>
      <c r="B33" s="9" t="s">
        <v>81</v>
      </c>
      <c r="C33" s="7" t="s">
        <v>24</v>
      </c>
      <c r="D33" s="7" t="s">
        <v>82</v>
      </c>
      <c r="E33" s="8" t="s">
        <v>26</v>
      </c>
      <c r="F33" s="9">
        <v>63</v>
      </c>
      <c r="G33" s="10">
        <v>21.65</v>
      </c>
      <c r="H33" s="10">
        <v>9.9499999999999993</v>
      </c>
      <c r="I33" s="10">
        <f t="shared" si="14"/>
        <v>16.940000000000001</v>
      </c>
      <c r="J33" s="10">
        <f t="shared" si="15"/>
        <v>26.89</v>
      </c>
      <c r="K33" s="35">
        <f t="shared" si="9"/>
        <v>1363.95</v>
      </c>
      <c r="L33" s="10">
        <f t="shared" si="16"/>
        <v>626.85</v>
      </c>
      <c r="M33" s="10">
        <f t="shared" si="17"/>
        <v>1067.2199999999998</v>
      </c>
      <c r="N33" s="10">
        <f t="shared" si="18"/>
        <v>1694.07</v>
      </c>
      <c r="O33" s="11">
        <f t="shared" si="19"/>
        <v>2.709879925927037E-3</v>
      </c>
    </row>
    <row r="34" spans="1:15" ht="26.1" customHeight="1" x14ac:dyDescent="0.2">
      <c r="A34" s="12" t="s">
        <v>92</v>
      </c>
      <c r="B34" s="14" t="s">
        <v>93</v>
      </c>
      <c r="C34" s="12" t="s">
        <v>24</v>
      </c>
      <c r="D34" s="12" t="s">
        <v>94</v>
      </c>
      <c r="E34" s="13" t="s">
        <v>40</v>
      </c>
      <c r="F34" s="14">
        <v>23.7</v>
      </c>
      <c r="G34" s="15">
        <v>97</v>
      </c>
      <c r="H34" s="15">
        <v>0</v>
      </c>
      <c r="I34" s="15">
        <f>J34-H34</f>
        <v>120.47</v>
      </c>
      <c r="J34" s="15">
        <f t="shared" si="15"/>
        <v>120.47</v>
      </c>
      <c r="K34" s="15">
        <f t="shared" si="9"/>
        <v>2298.9</v>
      </c>
      <c r="L34" s="15">
        <f t="shared" si="16"/>
        <v>0</v>
      </c>
      <c r="M34" s="15">
        <f t="shared" si="17"/>
        <v>2855.14</v>
      </c>
      <c r="N34" s="15">
        <f t="shared" si="18"/>
        <v>2855.14</v>
      </c>
      <c r="O34" s="37">
        <f t="shared" si="19"/>
        <v>4.5671587193630257E-3</v>
      </c>
    </row>
    <row r="35" spans="1:15" ht="39" customHeight="1" x14ac:dyDescent="0.2">
      <c r="A35" s="7" t="s">
        <v>95</v>
      </c>
      <c r="B35" s="9" t="s">
        <v>73</v>
      </c>
      <c r="C35" s="7" t="s">
        <v>24</v>
      </c>
      <c r="D35" s="7" t="s">
        <v>74</v>
      </c>
      <c r="E35" s="8" t="s">
        <v>75</v>
      </c>
      <c r="F35" s="9">
        <v>30.5</v>
      </c>
      <c r="G35" s="10">
        <v>2.58</v>
      </c>
      <c r="H35" s="10">
        <v>0.35</v>
      </c>
      <c r="I35" s="10">
        <f t="shared" si="14"/>
        <v>2.85</v>
      </c>
      <c r="J35" s="10">
        <f t="shared" si="15"/>
        <v>3.2</v>
      </c>
      <c r="K35" s="35">
        <f t="shared" si="9"/>
        <v>78.69</v>
      </c>
      <c r="L35" s="10">
        <f t="shared" si="16"/>
        <v>10.68</v>
      </c>
      <c r="M35" s="10">
        <f t="shared" si="17"/>
        <v>86.919999999999987</v>
      </c>
      <c r="N35" s="10">
        <f t="shared" si="18"/>
        <v>97.6</v>
      </c>
      <c r="O35" s="11">
        <f t="shared" si="19"/>
        <v>1.5612358448616575E-4</v>
      </c>
    </row>
    <row r="36" spans="1:15" ht="26.1" customHeight="1" x14ac:dyDescent="0.2">
      <c r="A36" s="7" t="s">
        <v>96</v>
      </c>
      <c r="B36" s="9" t="s">
        <v>55</v>
      </c>
      <c r="C36" s="7" t="s">
        <v>24</v>
      </c>
      <c r="D36" s="7" t="s">
        <v>56</v>
      </c>
      <c r="E36" s="8" t="s">
        <v>53</v>
      </c>
      <c r="F36" s="9">
        <v>118</v>
      </c>
      <c r="G36" s="10">
        <v>1.62</v>
      </c>
      <c r="H36" s="10">
        <v>1.34</v>
      </c>
      <c r="I36" s="10">
        <f t="shared" si="14"/>
        <v>0.66999999999999971</v>
      </c>
      <c r="J36" s="10">
        <f t="shared" si="15"/>
        <v>2.0099999999999998</v>
      </c>
      <c r="K36" s="35">
        <f t="shared" si="9"/>
        <v>191.16</v>
      </c>
      <c r="L36" s="10">
        <f t="shared" si="16"/>
        <v>158.12</v>
      </c>
      <c r="M36" s="10">
        <f t="shared" si="17"/>
        <v>79.06</v>
      </c>
      <c r="N36" s="10">
        <f t="shared" si="18"/>
        <v>237.18</v>
      </c>
      <c r="O36" s="11">
        <f t="shared" si="19"/>
        <v>3.7939950582406557E-4</v>
      </c>
    </row>
    <row r="37" spans="1:15" ht="24" customHeight="1" x14ac:dyDescent="0.2">
      <c r="A37" s="3" t="s">
        <v>97</v>
      </c>
      <c r="B37" s="3"/>
      <c r="C37" s="3"/>
      <c r="D37" s="3" t="s">
        <v>98</v>
      </c>
      <c r="E37" s="3"/>
      <c r="F37" s="4"/>
      <c r="G37" s="3"/>
      <c r="H37" s="3"/>
      <c r="I37" s="3"/>
      <c r="J37" s="3"/>
      <c r="K37" s="34"/>
      <c r="L37" s="3"/>
      <c r="M37" s="3"/>
      <c r="N37" s="5">
        <f>SUM(N38:N48)</f>
        <v>46286.759999999995</v>
      </c>
      <c r="O37" s="6">
        <f>N37 / $M$62</f>
        <v>7.4041545957488492E-2</v>
      </c>
    </row>
    <row r="38" spans="1:15" ht="39" customHeight="1" x14ac:dyDescent="0.2">
      <c r="A38" s="7" t="s">
        <v>99</v>
      </c>
      <c r="B38" s="9" t="s">
        <v>38</v>
      </c>
      <c r="C38" s="7" t="s">
        <v>24</v>
      </c>
      <c r="D38" s="7" t="s">
        <v>39</v>
      </c>
      <c r="E38" s="8" t="s">
        <v>40</v>
      </c>
      <c r="F38" s="9">
        <v>2.95</v>
      </c>
      <c r="G38" s="10">
        <v>193.67</v>
      </c>
      <c r="H38" s="10">
        <v>69.72</v>
      </c>
      <c r="I38" s="10">
        <f t="shared" si="14"/>
        <v>170.82</v>
      </c>
      <c r="J38" s="10">
        <f t="shared" si="15"/>
        <v>240.54</v>
      </c>
      <c r="K38" s="35">
        <f t="shared" si="9"/>
        <v>571.33000000000004</v>
      </c>
      <c r="L38" s="10">
        <f t="shared" ref="L38:L48" si="20">ROUND(F38 * H38, 2)</f>
        <v>205.67</v>
      </c>
      <c r="M38" s="10">
        <f t="shared" ref="M38:M48" si="21">N38 - L38</f>
        <v>503.92000000000007</v>
      </c>
      <c r="N38" s="10">
        <f t="shared" ref="N38:N48" si="22">ROUND(F38 * J38, 2)</f>
        <v>709.59</v>
      </c>
      <c r="O38" s="11">
        <f t="shared" ref="O38:O48" si="23">N38 / $M$62</f>
        <v>1.1350792450362539E-3</v>
      </c>
    </row>
    <row r="39" spans="1:15" ht="39" customHeight="1" x14ac:dyDescent="0.2">
      <c r="A39" s="7" t="s">
        <v>100</v>
      </c>
      <c r="B39" s="9" t="s">
        <v>101</v>
      </c>
      <c r="C39" s="7" t="s">
        <v>24</v>
      </c>
      <c r="D39" s="7" t="s">
        <v>102</v>
      </c>
      <c r="E39" s="8" t="s">
        <v>40</v>
      </c>
      <c r="F39" s="9">
        <v>5.9</v>
      </c>
      <c r="G39" s="10">
        <v>684.3</v>
      </c>
      <c r="H39" s="10">
        <v>20.12</v>
      </c>
      <c r="I39" s="10">
        <f t="shared" si="14"/>
        <v>829.78</v>
      </c>
      <c r="J39" s="10">
        <f t="shared" si="15"/>
        <v>849.9</v>
      </c>
      <c r="K39" s="35">
        <f t="shared" si="9"/>
        <v>4037.37</v>
      </c>
      <c r="L39" s="10">
        <f t="shared" si="20"/>
        <v>118.71</v>
      </c>
      <c r="M39" s="10">
        <f t="shared" si="21"/>
        <v>4895.7</v>
      </c>
      <c r="N39" s="10">
        <f t="shared" si="22"/>
        <v>5014.41</v>
      </c>
      <c r="O39" s="11">
        <f t="shared" si="23"/>
        <v>8.0211850746237136E-3</v>
      </c>
    </row>
    <row r="40" spans="1:15" ht="24" customHeight="1" x14ac:dyDescent="0.2">
      <c r="A40" s="7" t="s">
        <v>103</v>
      </c>
      <c r="B40" s="9" t="s">
        <v>104</v>
      </c>
      <c r="C40" s="7" t="s">
        <v>24</v>
      </c>
      <c r="D40" s="7" t="s">
        <v>105</v>
      </c>
      <c r="E40" s="8" t="s">
        <v>26</v>
      </c>
      <c r="F40" s="9">
        <v>59</v>
      </c>
      <c r="G40" s="10">
        <v>3.68</v>
      </c>
      <c r="H40" s="10">
        <v>3.43</v>
      </c>
      <c r="I40" s="10">
        <f t="shared" si="14"/>
        <v>1.1400000000000001</v>
      </c>
      <c r="J40" s="10">
        <f t="shared" si="15"/>
        <v>4.57</v>
      </c>
      <c r="K40" s="35">
        <f t="shared" si="9"/>
        <v>217.12</v>
      </c>
      <c r="L40" s="10">
        <f t="shared" si="20"/>
        <v>202.37</v>
      </c>
      <c r="M40" s="10">
        <f t="shared" si="21"/>
        <v>67.259999999999991</v>
      </c>
      <c r="N40" s="10">
        <f t="shared" si="22"/>
        <v>269.63</v>
      </c>
      <c r="O40" s="11">
        <f t="shared" si="23"/>
        <v>4.3130739841193519E-4</v>
      </c>
    </row>
    <row r="41" spans="1:15" ht="39" customHeight="1" x14ac:dyDescent="0.2">
      <c r="A41" s="7" t="s">
        <v>106</v>
      </c>
      <c r="B41" s="9" t="s">
        <v>107</v>
      </c>
      <c r="C41" s="7" t="s">
        <v>24</v>
      </c>
      <c r="D41" s="7" t="s">
        <v>108</v>
      </c>
      <c r="E41" s="8" t="s">
        <v>26</v>
      </c>
      <c r="F41" s="9">
        <v>59</v>
      </c>
      <c r="G41" s="10">
        <v>3.34</v>
      </c>
      <c r="H41" s="10">
        <v>0.48</v>
      </c>
      <c r="I41" s="10">
        <f t="shared" si="14"/>
        <v>3.6700000000000004</v>
      </c>
      <c r="J41" s="10">
        <f t="shared" si="15"/>
        <v>4.1500000000000004</v>
      </c>
      <c r="K41" s="35">
        <f t="shared" si="9"/>
        <v>197.06</v>
      </c>
      <c r="L41" s="10">
        <f t="shared" si="20"/>
        <v>28.32</v>
      </c>
      <c r="M41" s="10">
        <f t="shared" si="21"/>
        <v>216.53</v>
      </c>
      <c r="N41" s="10">
        <f t="shared" si="22"/>
        <v>244.85</v>
      </c>
      <c r="O41" s="11">
        <f t="shared" si="23"/>
        <v>3.9166864407210746E-4</v>
      </c>
    </row>
    <row r="42" spans="1:15" ht="39" customHeight="1" x14ac:dyDescent="0.2">
      <c r="A42" s="7" t="s">
        <v>109</v>
      </c>
      <c r="B42" s="9" t="s">
        <v>110</v>
      </c>
      <c r="C42" s="7" t="s">
        <v>24</v>
      </c>
      <c r="D42" s="7" t="s">
        <v>111</v>
      </c>
      <c r="E42" s="8" t="s">
        <v>112</v>
      </c>
      <c r="F42" s="9">
        <v>87.32</v>
      </c>
      <c r="G42" s="10">
        <v>17.350000000000001</v>
      </c>
      <c r="H42" s="10">
        <v>1.47</v>
      </c>
      <c r="I42" s="10">
        <f t="shared" si="14"/>
        <v>20.080000000000002</v>
      </c>
      <c r="J42" s="10">
        <f t="shared" si="15"/>
        <v>21.55</v>
      </c>
      <c r="K42" s="35">
        <f t="shared" si="9"/>
        <v>1515</v>
      </c>
      <c r="L42" s="10">
        <f t="shared" si="20"/>
        <v>128.36000000000001</v>
      </c>
      <c r="M42" s="10">
        <f t="shared" si="21"/>
        <v>1753.3899999999999</v>
      </c>
      <c r="N42" s="10">
        <f t="shared" si="22"/>
        <v>1881.75</v>
      </c>
      <c r="O42" s="11">
        <f t="shared" si="23"/>
        <v>3.0100979006848611E-3</v>
      </c>
    </row>
    <row r="43" spans="1:15" ht="51.95" customHeight="1" x14ac:dyDescent="0.2">
      <c r="A43" s="7" t="s">
        <v>113</v>
      </c>
      <c r="B43" s="9" t="s">
        <v>114</v>
      </c>
      <c r="C43" s="7" t="s">
        <v>24</v>
      </c>
      <c r="D43" s="7" t="s">
        <v>115</v>
      </c>
      <c r="E43" s="8" t="s">
        <v>116</v>
      </c>
      <c r="F43" s="9">
        <v>2</v>
      </c>
      <c r="G43" s="10">
        <v>2812.68</v>
      </c>
      <c r="H43" s="10">
        <v>73.39</v>
      </c>
      <c r="I43" s="10">
        <f t="shared" si="14"/>
        <v>3419.96</v>
      </c>
      <c r="J43" s="10">
        <f t="shared" si="15"/>
        <v>3493.35</v>
      </c>
      <c r="K43" s="35">
        <f t="shared" si="9"/>
        <v>5625.36</v>
      </c>
      <c r="L43" s="10">
        <f t="shared" si="20"/>
        <v>146.78</v>
      </c>
      <c r="M43" s="10">
        <f t="shared" si="21"/>
        <v>6839.92</v>
      </c>
      <c r="N43" s="10">
        <f t="shared" si="22"/>
        <v>6986.7</v>
      </c>
      <c r="O43" s="11">
        <f t="shared" si="23"/>
        <v>1.1176113193949736E-2</v>
      </c>
    </row>
    <row r="44" spans="1:15" ht="65.099999999999994" customHeight="1" x14ac:dyDescent="0.2">
      <c r="A44" s="7" t="s">
        <v>117</v>
      </c>
      <c r="B44" s="9" t="s">
        <v>118</v>
      </c>
      <c r="C44" s="7" t="s">
        <v>24</v>
      </c>
      <c r="D44" s="7" t="s">
        <v>119</v>
      </c>
      <c r="E44" s="8" t="s">
        <v>116</v>
      </c>
      <c r="F44" s="9">
        <v>1</v>
      </c>
      <c r="G44" s="10">
        <v>5245.01</v>
      </c>
      <c r="H44" s="10">
        <v>67.36</v>
      </c>
      <c r="I44" s="10">
        <f t="shared" si="14"/>
        <v>6446.9400000000005</v>
      </c>
      <c r="J44" s="10">
        <f t="shared" si="15"/>
        <v>6514.3</v>
      </c>
      <c r="K44" s="35">
        <f t="shared" si="9"/>
        <v>5245.01</v>
      </c>
      <c r="L44" s="10">
        <f t="shared" si="20"/>
        <v>67.36</v>
      </c>
      <c r="M44" s="10">
        <f t="shared" si="21"/>
        <v>6446.9400000000005</v>
      </c>
      <c r="N44" s="10">
        <f t="shared" si="22"/>
        <v>6514.3</v>
      </c>
      <c r="O44" s="11">
        <f t="shared" si="23"/>
        <v>1.0420449451006451E-2</v>
      </c>
    </row>
    <row r="45" spans="1:15" ht="65.099999999999994" customHeight="1" x14ac:dyDescent="0.2">
      <c r="A45" s="7" t="s">
        <v>120</v>
      </c>
      <c r="B45" s="9" t="s">
        <v>121</v>
      </c>
      <c r="C45" s="7" t="s">
        <v>24</v>
      </c>
      <c r="D45" s="7" t="s">
        <v>122</v>
      </c>
      <c r="E45" s="8" t="s">
        <v>116</v>
      </c>
      <c r="F45" s="9">
        <v>2</v>
      </c>
      <c r="G45" s="10">
        <v>2629.48</v>
      </c>
      <c r="H45" s="10">
        <v>47.12</v>
      </c>
      <c r="I45" s="10">
        <f t="shared" si="14"/>
        <v>3218.69</v>
      </c>
      <c r="J45" s="10">
        <f t="shared" si="15"/>
        <v>3265.81</v>
      </c>
      <c r="K45" s="35">
        <f t="shared" si="9"/>
        <v>5258.96</v>
      </c>
      <c r="L45" s="10">
        <f t="shared" si="20"/>
        <v>94.24</v>
      </c>
      <c r="M45" s="10">
        <f t="shared" si="21"/>
        <v>6437.38</v>
      </c>
      <c r="N45" s="10">
        <f t="shared" si="22"/>
        <v>6531.62</v>
      </c>
      <c r="O45" s="11">
        <f t="shared" si="23"/>
        <v>1.0448154988745184E-2</v>
      </c>
    </row>
    <row r="46" spans="1:15" ht="65.099999999999994" customHeight="1" x14ac:dyDescent="0.2">
      <c r="A46" s="7" t="s">
        <v>123</v>
      </c>
      <c r="B46" s="9" t="s">
        <v>124</v>
      </c>
      <c r="C46" s="7" t="s">
        <v>24</v>
      </c>
      <c r="D46" s="7" t="s">
        <v>125</v>
      </c>
      <c r="E46" s="8" t="s">
        <v>116</v>
      </c>
      <c r="F46" s="9">
        <v>1</v>
      </c>
      <c r="G46" s="10">
        <v>6488.43</v>
      </c>
      <c r="H46" s="10">
        <v>52.45</v>
      </c>
      <c r="I46" s="10">
        <f t="shared" si="14"/>
        <v>8006.18</v>
      </c>
      <c r="J46" s="10">
        <f t="shared" si="15"/>
        <v>8058.63</v>
      </c>
      <c r="K46" s="35">
        <f t="shared" si="9"/>
        <v>6488.43</v>
      </c>
      <c r="L46" s="10">
        <f t="shared" si="20"/>
        <v>52.45</v>
      </c>
      <c r="M46" s="10">
        <f t="shared" si="21"/>
        <v>8006.18</v>
      </c>
      <c r="N46" s="10">
        <f t="shared" si="22"/>
        <v>8058.63</v>
      </c>
      <c r="O46" s="11">
        <f t="shared" si="23"/>
        <v>1.2890801246390882E-2</v>
      </c>
    </row>
    <row r="47" spans="1:15" ht="51.95" customHeight="1" x14ac:dyDescent="0.2">
      <c r="A47" s="7" t="s">
        <v>126</v>
      </c>
      <c r="B47" s="9" t="s">
        <v>127</v>
      </c>
      <c r="C47" s="7" t="s">
        <v>24</v>
      </c>
      <c r="D47" s="7" t="s">
        <v>128</v>
      </c>
      <c r="E47" s="8" t="s">
        <v>116</v>
      </c>
      <c r="F47" s="9">
        <v>1</v>
      </c>
      <c r="G47" s="10">
        <v>1954.71</v>
      </c>
      <c r="H47" s="10">
        <v>73.39</v>
      </c>
      <c r="I47" s="10">
        <f t="shared" si="14"/>
        <v>2354.36</v>
      </c>
      <c r="J47" s="10">
        <f t="shared" si="15"/>
        <v>2427.75</v>
      </c>
      <c r="K47" s="35">
        <f t="shared" si="9"/>
        <v>1954.71</v>
      </c>
      <c r="L47" s="10">
        <f t="shared" si="20"/>
        <v>73.39</v>
      </c>
      <c r="M47" s="10">
        <f t="shared" si="21"/>
        <v>2354.36</v>
      </c>
      <c r="N47" s="10">
        <f t="shared" si="22"/>
        <v>2427.75</v>
      </c>
      <c r="O47" s="11">
        <f t="shared" si="23"/>
        <v>3.883494182748862E-3</v>
      </c>
    </row>
    <row r="48" spans="1:15" ht="51.95" customHeight="1" x14ac:dyDescent="0.2">
      <c r="A48" s="7" t="s">
        <v>129</v>
      </c>
      <c r="B48" s="9" t="s">
        <v>130</v>
      </c>
      <c r="C48" s="7" t="s">
        <v>24</v>
      </c>
      <c r="D48" s="7" t="s">
        <v>131</v>
      </c>
      <c r="E48" s="8" t="s">
        <v>116</v>
      </c>
      <c r="F48" s="9">
        <v>1</v>
      </c>
      <c r="G48" s="10">
        <v>6157.43</v>
      </c>
      <c r="H48" s="10">
        <v>128.04</v>
      </c>
      <c r="I48" s="10">
        <f t="shared" si="14"/>
        <v>7519.49</v>
      </c>
      <c r="J48" s="10">
        <f t="shared" si="15"/>
        <v>7647.53</v>
      </c>
      <c r="K48" s="35">
        <f t="shared" si="9"/>
        <v>6157.43</v>
      </c>
      <c r="L48" s="10">
        <f t="shared" si="20"/>
        <v>128.04</v>
      </c>
      <c r="M48" s="10">
        <f t="shared" si="21"/>
        <v>7519.49</v>
      </c>
      <c r="N48" s="10">
        <f t="shared" si="22"/>
        <v>7647.53</v>
      </c>
      <c r="O48" s="11">
        <f t="shared" si="23"/>
        <v>1.2233194631818517E-2</v>
      </c>
    </row>
    <row r="49" spans="1:15" ht="24" customHeight="1" x14ac:dyDescent="0.2">
      <c r="A49" s="3" t="s">
        <v>132</v>
      </c>
      <c r="B49" s="3"/>
      <c r="C49" s="3"/>
      <c r="D49" s="3" t="s">
        <v>133</v>
      </c>
      <c r="E49" s="3"/>
      <c r="F49" s="4"/>
      <c r="G49" s="3"/>
      <c r="H49" s="3"/>
      <c r="I49" s="3"/>
      <c r="J49" s="3"/>
      <c r="K49" s="34"/>
      <c r="L49" s="3"/>
      <c r="M49" s="3"/>
      <c r="N49" s="5">
        <f>SUM(N50:N57)</f>
        <v>38219.980000000003</v>
      </c>
      <c r="O49" s="6">
        <f>N49 / $M$62</f>
        <v>6.1137707751942279E-2</v>
      </c>
    </row>
    <row r="50" spans="1:15" ht="65.099999999999994" customHeight="1" x14ac:dyDescent="0.2">
      <c r="A50" s="7" t="s">
        <v>134</v>
      </c>
      <c r="B50" s="9" t="s">
        <v>60</v>
      </c>
      <c r="C50" s="7" t="s">
        <v>24</v>
      </c>
      <c r="D50" s="7" t="s">
        <v>61</v>
      </c>
      <c r="E50" s="8" t="s">
        <v>40</v>
      </c>
      <c r="F50" s="9">
        <v>36.299999999999997</v>
      </c>
      <c r="G50" s="10">
        <v>31</v>
      </c>
      <c r="H50" s="10">
        <v>3.61</v>
      </c>
      <c r="I50" s="10">
        <f t="shared" si="14"/>
        <v>34.89</v>
      </c>
      <c r="J50" s="10">
        <f t="shared" si="15"/>
        <v>38.5</v>
      </c>
      <c r="K50" s="35">
        <f t="shared" si="9"/>
        <v>1125.3</v>
      </c>
      <c r="L50" s="10">
        <f t="shared" ref="L50:L57" si="24">ROUND(F50 * H50, 2)</f>
        <v>131.04</v>
      </c>
      <c r="M50" s="10">
        <f t="shared" ref="M50:M57" si="25">N50 - L50</f>
        <v>1266.51</v>
      </c>
      <c r="N50" s="10">
        <f t="shared" ref="N50:N57" si="26">ROUND(F50 * J50, 2)</f>
        <v>1397.55</v>
      </c>
      <c r="O50" s="11">
        <f t="shared" ref="O50:O57" si="27">N50 / $M$62</f>
        <v>2.2355585604368951E-3</v>
      </c>
    </row>
    <row r="51" spans="1:15" ht="39" customHeight="1" x14ac:dyDescent="0.2">
      <c r="A51" s="7" t="s">
        <v>135</v>
      </c>
      <c r="B51" s="9" t="s">
        <v>136</v>
      </c>
      <c r="C51" s="7" t="s">
        <v>29</v>
      </c>
      <c r="D51" s="7" t="s">
        <v>137</v>
      </c>
      <c r="E51" s="8" t="s">
        <v>26</v>
      </c>
      <c r="F51" s="9">
        <v>1</v>
      </c>
      <c r="G51" s="10">
        <v>164.92</v>
      </c>
      <c r="H51" s="10">
        <v>81.98</v>
      </c>
      <c r="I51" s="10">
        <f t="shared" si="14"/>
        <v>122.85000000000001</v>
      </c>
      <c r="J51" s="10">
        <f t="shared" si="15"/>
        <v>204.83</v>
      </c>
      <c r="K51" s="35">
        <f t="shared" si="9"/>
        <v>164.92</v>
      </c>
      <c r="L51" s="10">
        <f t="shared" si="24"/>
        <v>81.98</v>
      </c>
      <c r="M51" s="10">
        <f t="shared" si="25"/>
        <v>122.85000000000001</v>
      </c>
      <c r="N51" s="10">
        <f t="shared" si="26"/>
        <v>204.83</v>
      </c>
      <c r="O51" s="11">
        <f t="shared" si="27"/>
        <v>3.2765157592521858E-4</v>
      </c>
    </row>
    <row r="52" spans="1:15" ht="26.1" customHeight="1" x14ac:dyDescent="0.2">
      <c r="A52" s="12" t="s">
        <v>138</v>
      </c>
      <c r="B52" s="14" t="s">
        <v>93</v>
      </c>
      <c r="C52" s="12" t="s">
        <v>24</v>
      </c>
      <c r="D52" s="12" t="s">
        <v>94</v>
      </c>
      <c r="E52" s="13" t="s">
        <v>40</v>
      </c>
      <c r="F52" s="14">
        <v>36.299999999999997</v>
      </c>
      <c r="G52" s="15">
        <v>97</v>
      </c>
      <c r="H52" s="15">
        <v>0</v>
      </c>
      <c r="I52" s="15">
        <f>J52-H52</f>
        <v>120.47</v>
      </c>
      <c r="J52" s="15">
        <f t="shared" si="15"/>
        <v>120.47</v>
      </c>
      <c r="K52" s="15">
        <f t="shared" si="9"/>
        <v>3521.1</v>
      </c>
      <c r="L52" s="15">
        <f t="shared" si="24"/>
        <v>0</v>
      </c>
      <c r="M52" s="15">
        <f t="shared" si="25"/>
        <v>4373.0600000000004</v>
      </c>
      <c r="N52" s="15">
        <f t="shared" si="26"/>
        <v>4373.0600000000004</v>
      </c>
      <c r="O52" s="37">
        <f t="shared" si="27"/>
        <v>6.9952643685765583E-3</v>
      </c>
    </row>
    <row r="53" spans="1:15" ht="39" customHeight="1" x14ac:dyDescent="0.2">
      <c r="A53" s="7" t="s">
        <v>139</v>
      </c>
      <c r="B53" s="9" t="s">
        <v>73</v>
      </c>
      <c r="C53" s="7" t="s">
        <v>24</v>
      </c>
      <c r="D53" s="7" t="s">
        <v>74</v>
      </c>
      <c r="E53" s="8" t="s">
        <v>75</v>
      </c>
      <c r="F53" s="9">
        <v>908</v>
      </c>
      <c r="G53" s="10">
        <v>2.58</v>
      </c>
      <c r="H53" s="10">
        <v>0.35</v>
      </c>
      <c r="I53" s="10">
        <f t="shared" si="14"/>
        <v>2.85</v>
      </c>
      <c r="J53" s="10">
        <f t="shared" si="15"/>
        <v>3.2</v>
      </c>
      <c r="K53" s="35">
        <f t="shared" si="9"/>
        <v>2342.64</v>
      </c>
      <c r="L53" s="10">
        <f t="shared" si="24"/>
        <v>317.8</v>
      </c>
      <c r="M53" s="10">
        <f t="shared" si="25"/>
        <v>2587.7999999999997</v>
      </c>
      <c r="N53" s="10">
        <f t="shared" si="26"/>
        <v>2905.6</v>
      </c>
      <c r="O53" s="11">
        <f t="shared" si="27"/>
        <v>4.6478758922438856E-3</v>
      </c>
    </row>
    <row r="54" spans="1:15" ht="51.95" customHeight="1" x14ac:dyDescent="0.2">
      <c r="A54" s="12" t="s">
        <v>140</v>
      </c>
      <c r="B54" s="14" t="s">
        <v>141</v>
      </c>
      <c r="C54" s="12" t="s">
        <v>24</v>
      </c>
      <c r="D54" s="12" t="s">
        <v>142</v>
      </c>
      <c r="E54" s="13" t="s">
        <v>116</v>
      </c>
      <c r="F54" s="14">
        <v>1</v>
      </c>
      <c r="G54" s="15">
        <v>3118.67</v>
      </c>
      <c r="H54" s="15">
        <v>0</v>
      </c>
      <c r="I54" s="15">
        <f>J54-H54</f>
        <v>3873.39</v>
      </c>
      <c r="J54" s="15">
        <f t="shared" si="15"/>
        <v>3873.39</v>
      </c>
      <c r="K54" s="15">
        <f t="shared" si="9"/>
        <v>3118.67</v>
      </c>
      <c r="L54" s="15">
        <f t="shared" si="24"/>
        <v>0</v>
      </c>
      <c r="M54" s="15">
        <f t="shared" si="25"/>
        <v>3873.39</v>
      </c>
      <c r="N54" s="15">
        <f t="shared" si="26"/>
        <v>3873.39</v>
      </c>
      <c r="O54" s="37">
        <f t="shared" si="27"/>
        <v>6.1959788003367782E-3</v>
      </c>
    </row>
    <row r="55" spans="1:15" ht="39" customHeight="1" x14ac:dyDescent="0.2">
      <c r="A55" s="7" t="s">
        <v>143</v>
      </c>
      <c r="B55" s="9" t="s">
        <v>144</v>
      </c>
      <c r="C55" s="7" t="s">
        <v>24</v>
      </c>
      <c r="D55" s="7" t="s">
        <v>145</v>
      </c>
      <c r="E55" s="8" t="s">
        <v>40</v>
      </c>
      <c r="F55" s="9">
        <v>1.1399999999999999</v>
      </c>
      <c r="G55" s="10">
        <v>457.32</v>
      </c>
      <c r="H55" s="10">
        <v>90.98</v>
      </c>
      <c r="I55" s="10">
        <f t="shared" si="14"/>
        <v>477.01</v>
      </c>
      <c r="J55" s="10">
        <f t="shared" si="15"/>
        <v>567.99</v>
      </c>
      <c r="K55" s="35">
        <f t="shared" si="9"/>
        <v>521.34</v>
      </c>
      <c r="L55" s="10">
        <f t="shared" si="24"/>
        <v>103.72</v>
      </c>
      <c r="M55" s="10">
        <f t="shared" si="25"/>
        <v>543.79</v>
      </c>
      <c r="N55" s="10">
        <f t="shared" si="26"/>
        <v>647.51</v>
      </c>
      <c r="O55" s="11">
        <f t="shared" si="27"/>
        <v>1.0357744076909549E-3</v>
      </c>
    </row>
    <row r="56" spans="1:15" ht="39" customHeight="1" x14ac:dyDescent="0.2">
      <c r="A56" s="7" t="s">
        <v>146</v>
      </c>
      <c r="B56" s="9" t="s">
        <v>147</v>
      </c>
      <c r="C56" s="7" t="s">
        <v>24</v>
      </c>
      <c r="D56" s="7" t="s">
        <v>148</v>
      </c>
      <c r="E56" s="8" t="s">
        <v>40</v>
      </c>
      <c r="F56" s="9">
        <v>1.44</v>
      </c>
      <c r="G56" s="10">
        <v>149.49</v>
      </c>
      <c r="H56" s="10">
        <v>141.85</v>
      </c>
      <c r="I56" s="10">
        <f t="shared" si="14"/>
        <v>43.819999999999993</v>
      </c>
      <c r="J56" s="10">
        <f t="shared" si="15"/>
        <v>185.67</v>
      </c>
      <c r="K56" s="35">
        <f t="shared" si="9"/>
        <v>215.27</v>
      </c>
      <c r="L56" s="10">
        <f t="shared" si="24"/>
        <v>204.26</v>
      </c>
      <c r="M56" s="10">
        <f t="shared" si="25"/>
        <v>63.100000000000023</v>
      </c>
      <c r="N56" s="10">
        <f t="shared" si="26"/>
        <v>267.36</v>
      </c>
      <c r="O56" s="11">
        <f t="shared" si="27"/>
        <v>4.2767624537111968E-4</v>
      </c>
    </row>
    <row r="57" spans="1:15" ht="65.099999999999994" customHeight="1" x14ac:dyDescent="0.2">
      <c r="A57" s="7" t="s">
        <v>149</v>
      </c>
      <c r="B57" s="9" t="s">
        <v>150</v>
      </c>
      <c r="C57" s="7" t="s">
        <v>24</v>
      </c>
      <c r="D57" s="7" t="s">
        <v>151</v>
      </c>
      <c r="E57" s="8" t="s">
        <v>26</v>
      </c>
      <c r="F57" s="9">
        <v>132</v>
      </c>
      <c r="G57" s="10">
        <v>149.75</v>
      </c>
      <c r="H57" s="10">
        <v>48.46</v>
      </c>
      <c r="I57" s="10">
        <f t="shared" si="14"/>
        <v>137.53</v>
      </c>
      <c r="J57" s="10">
        <f t="shared" si="15"/>
        <v>185.99</v>
      </c>
      <c r="K57" s="35">
        <f t="shared" si="9"/>
        <v>19767</v>
      </c>
      <c r="L57" s="10">
        <f t="shared" si="24"/>
        <v>6396.72</v>
      </c>
      <c r="M57" s="10">
        <f t="shared" si="25"/>
        <v>18153.96</v>
      </c>
      <c r="N57" s="10">
        <f t="shared" si="26"/>
        <v>24550.68</v>
      </c>
      <c r="O57" s="11">
        <f t="shared" si="27"/>
        <v>3.9271927901360859E-2</v>
      </c>
    </row>
    <row r="58" spans="1:15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 t="s">
        <v>152</v>
      </c>
      <c r="K58" s="36">
        <f>SUM(K7:K57)</f>
        <v>503356.99000000005</v>
      </c>
      <c r="L58" s="36">
        <f t="shared" ref="L58:M58" si="28">SUM(L7:L57)</f>
        <v>144893.60000000003</v>
      </c>
      <c r="M58" s="36">
        <f t="shared" si="28"/>
        <v>480252.18</v>
      </c>
      <c r="N58" s="36">
        <f>SUM(L58:M58)</f>
        <v>625145.78</v>
      </c>
      <c r="O58" s="18"/>
    </row>
    <row r="59" spans="1:15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</row>
    <row r="60" spans="1:15" x14ac:dyDescent="0.2">
      <c r="A60" s="28"/>
      <c r="B60" s="28"/>
      <c r="C60" s="28"/>
      <c r="D60" s="19"/>
      <c r="E60" s="18"/>
      <c r="F60" s="18"/>
      <c r="G60" s="18"/>
      <c r="H60" s="18"/>
      <c r="I60" s="18"/>
      <c r="J60" s="22" t="s">
        <v>153</v>
      </c>
      <c r="K60" s="22"/>
      <c r="L60" s="28"/>
      <c r="M60" s="29">
        <f>K58</f>
        <v>503356.99000000005</v>
      </c>
      <c r="N60" s="28"/>
      <c r="O60" s="28"/>
    </row>
    <row r="61" spans="1:15" x14ac:dyDescent="0.2">
      <c r="A61" s="28"/>
      <c r="B61" s="28"/>
      <c r="C61" s="28"/>
      <c r="D61" s="19"/>
      <c r="E61" s="18"/>
      <c r="F61" s="18"/>
      <c r="G61" s="18"/>
      <c r="H61" s="18"/>
      <c r="I61" s="18"/>
      <c r="J61" s="22" t="s">
        <v>154</v>
      </c>
      <c r="K61" s="22"/>
      <c r="L61" s="28"/>
      <c r="M61" s="29">
        <f>M62-M60</f>
        <v>121788.78999999998</v>
      </c>
      <c r="N61" s="28"/>
      <c r="O61" s="28"/>
    </row>
    <row r="62" spans="1:15" x14ac:dyDescent="0.2">
      <c r="A62" s="28"/>
      <c r="B62" s="28"/>
      <c r="C62" s="28"/>
      <c r="D62" s="19"/>
      <c r="E62" s="18"/>
      <c r="F62" s="18"/>
      <c r="G62" s="18"/>
      <c r="H62" s="18"/>
      <c r="I62" s="18"/>
      <c r="J62" s="22" t="s">
        <v>155</v>
      </c>
      <c r="K62" s="22"/>
      <c r="L62" s="28"/>
      <c r="M62" s="29">
        <f>N58</f>
        <v>625145.78</v>
      </c>
      <c r="N62" s="28"/>
      <c r="O62" s="28"/>
    </row>
    <row r="63" spans="1:15" ht="60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ht="69.95" customHeight="1" x14ac:dyDescent="0.2">
      <c r="A64" s="38" t="s">
        <v>156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</row>
  </sheetData>
  <mergeCells count="25">
    <mergeCell ref="A62:C62"/>
    <mergeCell ref="J62:L62"/>
    <mergeCell ref="M62:O62"/>
    <mergeCell ref="A64:O64"/>
    <mergeCell ref="E2:H2"/>
    <mergeCell ref="A60:C60"/>
    <mergeCell ref="J60:L60"/>
    <mergeCell ref="M60:O60"/>
    <mergeCell ref="A61:C61"/>
    <mergeCell ref="J61:L61"/>
    <mergeCell ref="M61:O61"/>
    <mergeCell ref="A3:O3"/>
    <mergeCell ref="A4:A5"/>
    <mergeCell ref="B4:B5"/>
    <mergeCell ref="C4:C5"/>
    <mergeCell ref="D4:D5"/>
    <mergeCell ref="E4:E5"/>
    <mergeCell ref="F4:F5"/>
    <mergeCell ref="G4:G5"/>
    <mergeCell ref="H4:J4"/>
    <mergeCell ref="L4:N4"/>
    <mergeCell ref="O4:O5"/>
    <mergeCell ref="E1:G1"/>
    <mergeCell ref="L1:O1"/>
    <mergeCell ref="L2:O2"/>
  </mergeCells>
  <pageMargins left="0.51181102362204722" right="0.51181102362204722" top="0.98425196850393704" bottom="0.98425196850393704" header="0.51181102362204722" footer="0.51181102362204722"/>
  <pageSetup paperSize="9" scale="65" fitToHeight="0" orientation="landscape" r:id="rId1"/>
  <headerFooter>
    <oddHeader>&amp;L &amp;CPrefeitura Municipal de Estância Velha
CNPJ: 88.254.883/0001-07 &amp;R</oddHeader>
    <oddFooter>&amp;L &amp;CRua Anita Garibaldi  - Centro - Estância Velha / RS
 / projetos@estanciavelha.rs.gov.br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pablo</cp:lastModifiedBy>
  <cp:revision>0</cp:revision>
  <cp:lastPrinted>2025-01-20T17:12:47Z</cp:lastPrinted>
  <dcterms:created xsi:type="dcterms:W3CDTF">2025-01-20T16:51:52Z</dcterms:created>
  <dcterms:modified xsi:type="dcterms:W3CDTF">2025-01-20T17:16:04Z</dcterms:modified>
</cp:coreProperties>
</file>